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5.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6.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7.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8.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9.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codeName="ThisWorkbook" defaultThemeVersion="166925"/>
  <mc:AlternateContent xmlns:mc="http://schemas.openxmlformats.org/markup-compatibility/2006">
    <mc:Choice Requires="x15">
      <x15ac:absPath xmlns:x15ac="http://schemas.microsoft.com/office/spreadsheetml/2010/11/ac" url="https://d.docs.live.net/ab09858c4962d6ee/PXP_Internal/Projects/TCI_SUP_Challenge/Deliverables/Milestone3/ExcelCalculator/"/>
    </mc:Choice>
  </mc:AlternateContent>
  <xr:revisionPtr revIDLastSave="5919" documentId="13_ncr:1_{B7BFE1CE-F801-F842-AC8B-EE24E826FC48}" xr6:coauthVersionLast="47" xr6:coauthVersionMax="47" xr10:uidLastSave="{819D7798-C4F5-9C4B-B127-A64F8D0E82DD}"/>
  <bookViews>
    <workbookView xWindow="3440" yWindow="500" windowWidth="28220" windowHeight="19500" xr2:uid="{2BF8EE6C-2DED-4D44-8DE1-E824F09B4A78}"/>
  </bookViews>
  <sheets>
    <sheet name="Introduction" sheetId="5" r:id="rId1"/>
    <sheet name="S1 Reusable Container" sheetId="6" r:id="rId2"/>
    <sheet name="S2 Refill Machine" sheetId="7" r:id="rId3"/>
    <sheet name="S3 Areca Palm Leaf Container" sheetId="8" r:id="rId4"/>
    <sheet name="S4 Coconut Palm Leaf Straw" sheetId="9" r:id="rId5"/>
    <sheet name="Dropdown Menus" sheetId="10" state="veryHidden" r:id="rId6"/>
    <sheet name="Solution 1 Calculator" sheetId="26" state="veryHidden" r:id="rId7"/>
    <sheet name="Solution 2 Calculator" sheetId="25" state="veryHidden" r:id="rId8"/>
    <sheet name="Solution 3 Calculator" sheetId="23" state="veryHidden" r:id="rId9"/>
    <sheet name="Solution 4 Calculator" sheetId="24" state="veryHidden" r:id="rId1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58" i="25" l="1"/>
  <c r="C57" i="25"/>
  <c r="C56" i="25"/>
  <c r="C48" i="25"/>
  <c r="G17" i="23"/>
  <c r="C49" i="25" l="1"/>
  <c r="C50" i="25"/>
  <c r="C74" i="26"/>
  <c r="K74" i="26" l="1"/>
  <c r="G74" i="26"/>
  <c r="C91" i="26"/>
  <c r="K75" i="26"/>
  <c r="K76" i="26"/>
  <c r="C75" i="26"/>
  <c r="C76" i="26"/>
  <c r="G75" i="26"/>
  <c r="G76" i="26"/>
  <c r="B8" i="26" l="1"/>
  <c r="C8" i="26"/>
  <c r="C81" i="26" s="1"/>
  <c r="C82" i="26" s="1"/>
  <c r="D8" i="26"/>
  <c r="E8" i="26"/>
  <c r="B9" i="26"/>
  <c r="C9" i="26"/>
  <c r="D9" i="26"/>
  <c r="E9" i="26"/>
  <c r="B4" i="26"/>
  <c r="D3" i="25"/>
  <c r="D67" i="25" s="1"/>
  <c r="E27" i="26" l="1"/>
  <c r="I27" i="26"/>
  <c r="M27" i="26"/>
  <c r="Q27" i="26"/>
  <c r="U27" i="26"/>
  <c r="Y27" i="26"/>
  <c r="AC27" i="26"/>
  <c r="AG27" i="26"/>
  <c r="AK27" i="26"/>
  <c r="AO27" i="26"/>
  <c r="AS27" i="26"/>
  <c r="AW27" i="26"/>
  <c r="BA27" i="26"/>
  <c r="BE27" i="26"/>
  <c r="BI27" i="26"/>
  <c r="BM27" i="26"/>
  <c r="BQ27" i="26"/>
  <c r="BU27" i="26"/>
  <c r="BY27" i="26"/>
  <c r="CC27" i="26"/>
  <c r="CG27" i="26"/>
  <c r="CK27" i="26"/>
  <c r="CO27" i="26"/>
  <c r="CS27" i="26"/>
  <c r="CW27" i="26"/>
  <c r="DA27" i="26"/>
  <c r="DE27" i="26"/>
  <c r="DI27" i="26"/>
  <c r="DM27" i="26"/>
  <c r="DQ27" i="26"/>
  <c r="DU27" i="26"/>
  <c r="DY27" i="26"/>
  <c r="EC27" i="26"/>
  <c r="EG27" i="26"/>
  <c r="EK27" i="26"/>
  <c r="EO27" i="26"/>
  <c r="F27" i="26"/>
  <c r="R27" i="26"/>
  <c r="Z27" i="26"/>
  <c r="AP27" i="26"/>
  <c r="AX27" i="26"/>
  <c r="BJ27" i="26"/>
  <c r="BV27" i="26"/>
  <c r="CH27" i="26"/>
  <c r="CT27" i="26"/>
  <c r="G27" i="26"/>
  <c r="K27" i="26"/>
  <c r="O27" i="26"/>
  <c r="S27" i="26"/>
  <c r="W27" i="26"/>
  <c r="AA27" i="26"/>
  <c r="AE27" i="26"/>
  <c r="AI27" i="26"/>
  <c r="AM27" i="26"/>
  <c r="AQ27" i="26"/>
  <c r="AU27" i="26"/>
  <c r="AY27" i="26"/>
  <c r="BC27" i="26"/>
  <c r="BG27" i="26"/>
  <c r="BK27" i="26"/>
  <c r="BO27" i="26"/>
  <c r="BS27" i="26"/>
  <c r="BW27" i="26"/>
  <c r="CA27" i="26"/>
  <c r="CE27" i="26"/>
  <c r="CI27" i="26"/>
  <c r="CM27" i="26"/>
  <c r="CQ27" i="26"/>
  <c r="CU27" i="26"/>
  <c r="CY27" i="26"/>
  <c r="DC27" i="26"/>
  <c r="DG27" i="26"/>
  <c r="DK27" i="26"/>
  <c r="DO27" i="26"/>
  <c r="DS27" i="26"/>
  <c r="DW27" i="26"/>
  <c r="EA27" i="26"/>
  <c r="EE27" i="26"/>
  <c r="EI27" i="26"/>
  <c r="EM27" i="26"/>
  <c r="C27" i="26"/>
  <c r="N27" i="26"/>
  <c r="AH27" i="26"/>
  <c r="AT27" i="26"/>
  <c r="BF27" i="26"/>
  <c r="BR27" i="26"/>
  <c r="CD27" i="26"/>
  <c r="CP27" i="26"/>
  <c r="DB27" i="26"/>
  <c r="D27" i="26"/>
  <c r="H27" i="26"/>
  <c r="L27" i="26"/>
  <c r="P27" i="26"/>
  <c r="T27" i="26"/>
  <c r="X27" i="26"/>
  <c r="AB27" i="26"/>
  <c r="AF27" i="26"/>
  <c r="AJ27" i="26"/>
  <c r="AN27" i="26"/>
  <c r="AR27" i="26"/>
  <c r="AV27" i="26"/>
  <c r="AZ27" i="26"/>
  <c r="BD27" i="26"/>
  <c r="BH27" i="26"/>
  <c r="BL27" i="26"/>
  <c r="BP27" i="26"/>
  <c r="BT27" i="26"/>
  <c r="BX27" i="26"/>
  <c r="CB27" i="26"/>
  <c r="CF27" i="26"/>
  <c r="CJ27" i="26"/>
  <c r="CN27" i="26"/>
  <c r="CR27" i="26"/>
  <c r="CV27" i="26"/>
  <c r="CZ27" i="26"/>
  <c r="DD27" i="26"/>
  <c r="DH27" i="26"/>
  <c r="DL27" i="26"/>
  <c r="DP27" i="26"/>
  <c r="DT27" i="26"/>
  <c r="DX27" i="26"/>
  <c r="EB27" i="26"/>
  <c r="EF27" i="26"/>
  <c r="EJ27" i="26"/>
  <c r="EN27" i="26"/>
  <c r="J27" i="26"/>
  <c r="V27" i="26"/>
  <c r="AD27" i="26"/>
  <c r="AL27" i="26"/>
  <c r="BB27" i="26"/>
  <c r="BN27" i="26"/>
  <c r="BZ27" i="26"/>
  <c r="CL27" i="26"/>
  <c r="CX27" i="26"/>
  <c r="DJ27" i="26"/>
  <c r="DF27" i="26"/>
  <c r="ED27" i="26"/>
  <c r="DR27" i="26"/>
  <c r="EH27" i="26"/>
  <c r="DV27" i="26"/>
  <c r="EL27" i="26"/>
  <c r="DZ27" i="26"/>
  <c r="EP27" i="26"/>
  <c r="DN27" i="26"/>
  <c r="D81" i="26"/>
  <c r="D82" i="26" s="1"/>
  <c r="E81" i="26"/>
  <c r="E82" i="26" s="1"/>
  <c r="B4" i="24" l="1"/>
  <c r="C4" i="24"/>
  <c r="D18" i="24" s="1"/>
  <c r="D4" i="24"/>
  <c r="C3" i="24"/>
  <c r="D3" i="24"/>
  <c r="B3" i="24"/>
  <c r="B4" i="23"/>
  <c r="C4" i="23"/>
  <c r="D4" i="23"/>
  <c r="E4" i="23"/>
  <c r="B5" i="23"/>
  <c r="C5" i="23"/>
  <c r="D5" i="23"/>
  <c r="E5" i="23"/>
  <c r="C3" i="23"/>
  <c r="D3" i="23"/>
  <c r="E3" i="23"/>
  <c r="B3" i="23"/>
  <c r="B4" i="25"/>
  <c r="C4" i="25"/>
  <c r="C40" i="25" s="1"/>
  <c r="D4" i="25"/>
  <c r="B5" i="25"/>
  <c r="C5" i="25"/>
  <c r="C38" i="25" s="1"/>
  <c r="D5" i="25"/>
  <c r="B6" i="25"/>
  <c r="C6" i="25"/>
  <c r="D25" i="25" s="1"/>
  <c r="D6" i="25"/>
  <c r="C3" i="25"/>
  <c r="L67" i="25"/>
  <c r="B3" i="25"/>
  <c r="C4" i="26"/>
  <c r="D4" i="26"/>
  <c r="E4" i="26"/>
  <c r="B5" i="26"/>
  <c r="C5" i="26"/>
  <c r="C24" i="26" s="1"/>
  <c r="D5" i="26"/>
  <c r="G41" i="26" s="1"/>
  <c r="E5" i="26"/>
  <c r="B6" i="26"/>
  <c r="C6" i="26"/>
  <c r="D6" i="26"/>
  <c r="D84" i="26" s="1"/>
  <c r="E6" i="26"/>
  <c r="E84" i="26" s="1"/>
  <c r="B7" i="26"/>
  <c r="C7" i="26"/>
  <c r="C79" i="26" s="1"/>
  <c r="D7" i="26"/>
  <c r="D79" i="26" s="1"/>
  <c r="E7" i="26"/>
  <c r="E79" i="26" s="1"/>
  <c r="C3" i="26"/>
  <c r="B3" i="26"/>
  <c r="D83" i="26" l="1"/>
  <c r="I90" i="26" s="1"/>
  <c r="E83" i="26"/>
  <c r="N90" i="26" s="1"/>
  <c r="C41" i="25"/>
  <c r="D55" i="25" s="1"/>
  <c r="I9" i="23"/>
  <c r="I17" i="23" s="1"/>
  <c r="H9" i="23"/>
  <c r="H17" i="23" s="1"/>
  <c r="G9" i="23"/>
  <c r="J9" i="23"/>
  <c r="J17" i="23" s="1"/>
  <c r="J19" i="23"/>
  <c r="I19" i="23"/>
  <c r="G19" i="23"/>
  <c r="H19" i="23"/>
  <c r="G18" i="23"/>
  <c r="H18" i="23"/>
  <c r="I18" i="23"/>
  <c r="J18" i="23"/>
  <c r="J31" i="23"/>
  <c r="R9" i="23"/>
  <c r="R17" i="23" s="1"/>
  <c r="N31" i="23"/>
  <c r="N9" i="23"/>
  <c r="N17" i="23" s="1"/>
  <c r="N19" i="23"/>
  <c r="M19" i="23"/>
  <c r="M18" i="23"/>
  <c r="N18" i="23"/>
  <c r="R19" i="23"/>
  <c r="R18" i="23"/>
  <c r="F25" i="25"/>
  <c r="C25" i="25"/>
  <c r="E25" i="25"/>
  <c r="C84" i="26"/>
  <c r="D26" i="26"/>
  <c r="H26" i="26"/>
  <c r="L26" i="26"/>
  <c r="P26" i="26"/>
  <c r="T26" i="26"/>
  <c r="X26" i="26"/>
  <c r="AB26" i="26"/>
  <c r="AF26" i="26"/>
  <c r="AJ26" i="26"/>
  <c r="AN26" i="26"/>
  <c r="AR26" i="26"/>
  <c r="AV26" i="26"/>
  <c r="AZ26" i="26"/>
  <c r="BD26" i="26"/>
  <c r="BH26" i="26"/>
  <c r="BL26" i="26"/>
  <c r="BP26" i="26"/>
  <c r="BT26" i="26"/>
  <c r="BX26" i="26"/>
  <c r="CB26" i="26"/>
  <c r="CF26" i="26"/>
  <c r="CJ26" i="26"/>
  <c r="CN26" i="26"/>
  <c r="CR26" i="26"/>
  <c r="CV26" i="26"/>
  <c r="CZ26" i="26"/>
  <c r="DD26" i="26"/>
  <c r="DH26" i="26"/>
  <c r="DL26" i="26"/>
  <c r="DP26" i="26"/>
  <c r="DT26" i="26"/>
  <c r="DX26" i="26"/>
  <c r="EB26" i="26"/>
  <c r="EF26" i="26"/>
  <c r="EJ26" i="26"/>
  <c r="EN26" i="26"/>
  <c r="E26" i="26"/>
  <c r="M26" i="26"/>
  <c r="U26" i="26"/>
  <c r="AG26" i="26"/>
  <c r="AS26" i="26"/>
  <c r="BE26" i="26"/>
  <c r="BQ26" i="26"/>
  <c r="BY26" i="26"/>
  <c r="CK26" i="26"/>
  <c r="CW26" i="26"/>
  <c r="DI26" i="26"/>
  <c r="DU26" i="26"/>
  <c r="EG26" i="26"/>
  <c r="F26" i="26"/>
  <c r="J26" i="26"/>
  <c r="N26" i="26"/>
  <c r="R26" i="26"/>
  <c r="V26" i="26"/>
  <c r="Z26" i="26"/>
  <c r="AD26" i="26"/>
  <c r="AH26" i="26"/>
  <c r="AL26" i="26"/>
  <c r="AP26" i="26"/>
  <c r="AT26" i="26"/>
  <c r="AX26" i="26"/>
  <c r="BB26" i="26"/>
  <c r="BF26" i="26"/>
  <c r="BJ26" i="26"/>
  <c r="BN26" i="26"/>
  <c r="BR26" i="26"/>
  <c r="BV26" i="26"/>
  <c r="BZ26" i="26"/>
  <c r="CD26" i="26"/>
  <c r="CH26" i="26"/>
  <c r="CL26" i="26"/>
  <c r="CP26" i="26"/>
  <c r="CT26" i="26"/>
  <c r="CX26" i="26"/>
  <c r="DB26" i="26"/>
  <c r="DF26" i="26"/>
  <c r="DJ26" i="26"/>
  <c r="DN26" i="26"/>
  <c r="DR26" i="26"/>
  <c r="DV26" i="26"/>
  <c r="DZ26" i="26"/>
  <c r="ED26" i="26"/>
  <c r="EH26" i="26"/>
  <c r="EL26" i="26"/>
  <c r="EP26" i="26"/>
  <c r="I26" i="26"/>
  <c r="AC26" i="26"/>
  <c r="AO26" i="26"/>
  <c r="BA26" i="26"/>
  <c r="BM26" i="26"/>
  <c r="CG26" i="26"/>
  <c r="CS26" i="26"/>
  <c r="DE26" i="26"/>
  <c r="DQ26" i="26"/>
  <c r="EC26" i="26"/>
  <c r="EO26" i="26"/>
  <c r="G26" i="26"/>
  <c r="K26" i="26"/>
  <c r="O26" i="26"/>
  <c r="S26" i="26"/>
  <c r="W26" i="26"/>
  <c r="AA26" i="26"/>
  <c r="AE26" i="26"/>
  <c r="AI26" i="26"/>
  <c r="AM26" i="26"/>
  <c r="AQ26" i="26"/>
  <c r="AU26" i="26"/>
  <c r="AY26" i="26"/>
  <c r="BC26" i="26"/>
  <c r="BG26" i="26"/>
  <c r="BK26" i="26"/>
  <c r="BO26" i="26"/>
  <c r="BS26" i="26"/>
  <c r="BW26" i="26"/>
  <c r="CA26" i="26"/>
  <c r="CE26" i="26"/>
  <c r="CI26" i="26"/>
  <c r="CM26" i="26"/>
  <c r="CQ26" i="26"/>
  <c r="CU26" i="26"/>
  <c r="CY26" i="26"/>
  <c r="DC26" i="26"/>
  <c r="DG26" i="26"/>
  <c r="DK26" i="26"/>
  <c r="DO26" i="26"/>
  <c r="DS26" i="26"/>
  <c r="DW26" i="26"/>
  <c r="EA26" i="26"/>
  <c r="EE26" i="26"/>
  <c r="EI26" i="26"/>
  <c r="EM26" i="26"/>
  <c r="C26" i="26"/>
  <c r="Q26" i="26"/>
  <c r="Y26" i="26"/>
  <c r="AK26" i="26"/>
  <c r="AW26" i="26"/>
  <c r="BI26" i="26"/>
  <c r="BU26" i="26"/>
  <c r="CC26" i="26"/>
  <c r="CO26" i="26"/>
  <c r="DA26" i="26"/>
  <c r="DM26" i="26"/>
  <c r="DY26" i="26"/>
  <c r="EK26" i="26"/>
  <c r="D24" i="26"/>
  <c r="H24" i="26"/>
  <c r="L24" i="26"/>
  <c r="P24" i="26"/>
  <c r="T24" i="26"/>
  <c r="X24" i="26"/>
  <c r="AB24" i="26"/>
  <c r="AF24" i="26"/>
  <c r="AJ24" i="26"/>
  <c r="AN24" i="26"/>
  <c r="AR24" i="26"/>
  <c r="AV24" i="26"/>
  <c r="AZ24" i="26"/>
  <c r="BD24" i="26"/>
  <c r="BH24" i="26"/>
  <c r="BL24" i="26"/>
  <c r="BP24" i="26"/>
  <c r="BT24" i="26"/>
  <c r="BX24" i="26"/>
  <c r="CB24" i="26"/>
  <c r="CF24" i="26"/>
  <c r="CJ24" i="26"/>
  <c r="CN24" i="26"/>
  <c r="CR24" i="26"/>
  <c r="CV24" i="26"/>
  <c r="CZ24" i="26"/>
  <c r="DD24" i="26"/>
  <c r="DH24" i="26"/>
  <c r="DL24" i="26"/>
  <c r="DP24" i="26"/>
  <c r="DT24" i="26"/>
  <c r="DX24" i="26"/>
  <c r="EB24" i="26"/>
  <c r="EF24" i="26"/>
  <c r="EJ24" i="26"/>
  <c r="EN24" i="26"/>
  <c r="F24" i="26"/>
  <c r="J24" i="26"/>
  <c r="N24" i="26"/>
  <c r="R24" i="26"/>
  <c r="V24" i="26"/>
  <c r="Z24" i="26"/>
  <c r="AD24" i="26"/>
  <c r="AH24" i="26"/>
  <c r="AL24" i="26"/>
  <c r="AP24" i="26"/>
  <c r="AT24" i="26"/>
  <c r="AX24" i="26"/>
  <c r="BB24" i="26"/>
  <c r="BF24" i="26"/>
  <c r="BJ24" i="26"/>
  <c r="BN24" i="26"/>
  <c r="BR24" i="26"/>
  <c r="BV24" i="26"/>
  <c r="BZ24" i="26"/>
  <c r="CD24" i="26"/>
  <c r="CH24" i="26"/>
  <c r="CL24" i="26"/>
  <c r="CP24" i="26"/>
  <c r="CT24" i="26"/>
  <c r="CX24" i="26"/>
  <c r="DB24" i="26"/>
  <c r="DF24" i="26"/>
  <c r="DJ24" i="26"/>
  <c r="DN24" i="26"/>
  <c r="DR24" i="26"/>
  <c r="DV24" i="26"/>
  <c r="DZ24" i="26"/>
  <c r="ED24" i="26"/>
  <c r="EH24" i="26"/>
  <c r="EL24" i="26"/>
  <c r="EP24" i="26"/>
  <c r="G24" i="26"/>
  <c r="K24" i="26"/>
  <c r="O24" i="26"/>
  <c r="S24" i="26"/>
  <c r="W24" i="26"/>
  <c r="AA24" i="26"/>
  <c r="AE24" i="26"/>
  <c r="AI24" i="26"/>
  <c r="AM24" i="26"/>
  <c r="AQ24" i="26"/>
  <c r="AU24" i="26"/>
  <c r="AY24" i="26"/>
  <c r="BC24" i="26"/>
  <c r="BG24" i="26"/>
  <c r="BK24" i="26"/>
  <c r="BO24" i="26"/>
  <c r="BS24" i="26"/>
  <c r="BW24" i="26"/>
  <c r="CA24" i="26"/>
  <c r="CE24" i="26"/>
  <c r="CI24" i="26"/>
  <c r="CM24" i="26"/>
  <c r="CQ24" i="26"/>
  <c r="CU24" i="26"/>
  <c r="CY24" i="26"/>
  <c r="DC24" i="26"/>
  <c r="DG24" i="26"/>
  <c r="DK24" i="26"/>
  <c r="DO24" i="26"/>
  <c r="DS24" i="26"/>
  <c r="DW24" i="26"/>
  <c r="EA24" i="26"/>
  <c r="EE24" i="26"/>
  <c r="EI24" i="26"/>
  <c r="EM24" i="26"/>
  <c r="Q24" i="26"/>
  <c r="AG24" i="26"/>
  <c r="AW24" i="26"/>
  <c r="BM24" i="26"/>
  <c r="CC24" i="26"/>
  <c r="CS24" i="26"/>
  <c r="DI24" i="26"/>
  <c r="DY24" i="26"/>
  <c r="EO24" i="26"/>
  <c r="E24" i="26"/>
  <c r="AK24" i="26"/>
  <c r="BQ24" i="26"/>
  <c r="CW24" i="26"/>
  <c r="EC24" i="26"/>
  <c r="I24" i="26"/>
  <c r="Y24" i="26"/>
  <c r="AO24" i="26"/>
  <c r="BE24" i="26"/>
  <c r="BU24" i="26"/>
  <c r="CK24" i="26"/>
  <c r="DA24" i="26"/>
  <c r="DQ24" i="26"/>
  <c r="EG24" i="26"/>
  <c r="M24" i="26"/>
  <c r="AC24" i="26"/>
  <c r="AS24" i="26"/>
  <c r="BI24" i="26"/>
  <c r="BY24" i="26"/>
  <c r="CO24" i="26"/>
  <c r="DE24" i="26"/>
  <c r="DU24" i="26"/>
  <c r="EK24" i="26"/>
  <c r="U24" i="26"/>
  <c r="BA24" i="26"/>
  <c r="CG24" i="26"/>
  <c r="DM24" i="26"/>
  <c r="E25" i="26"/>
  <c r="I25" i="26"/>
  <c r="M25" i="26"/>
  <c r="Q25" i="26"/>
  <c r="U25" i="26"/>
  <c r="Y25" i="26"/>
  <c r="G25" i="26"/>
  <c r="K25" i="26"/>
  <c r="O25" i="26"/>
  <c r="S25" i="26"/>
  <c r="W25" i="26"/>
  <c r="D25" i="26"/>
  <c r="H25" i="26"/>
  <c r="L25" i="26"/>
  <c r="P25" i="26"/>
  <c r="T25" i="26"/>
  <c r="R25" i="26"/>
  <c r="AA25" i="26"/>
  <c r="AE25" i="26"/>
  <c r="AI25" i="26"/>
  <c r="AM25" i="26"/>
  <c r="AQ25" i="26"/>
  <c r="AU25" i="26"/>
  <c r="AY25" i="26"/>
  <c r="BC25" i="26"/>
  <c r="BG25" i="26"/>
  <c r="BK25" i="26"/>
  <c r="BO25" i="26"/>
  <c r="BS25" i="26"/>
  <c r="BW25" i="26"/>
  <c r="CA25" i="26"/>
  <c r="CE25" i="26"/>
  <c r="CI25" i="26"/>
  <c r="CM25" i="26"/>
  <c r="CQ25" i="26"/>
  <c r="CU25" i="26"/>
  <c r="CY25" i="26"/>
  <c r="DC25" i="26"/>
  <c r="DG25" i="26"/>
  <c r="DK25" i="26"/>
  <c r="DO25" i="26"/>
  <c r="DS25" i="26"/>
  <c r="DW25" i="26"/>
  <c r="EA25" i="26"/>
  <c r="EE25" i="26"/>
  <c r="EI25" i="26"/>
  <c r="EM25" i="26"/>
  <c r="C25" i="26"/>
  <c r="V25" i="26"/>
  <c r="AJ25" i="26"/>
  <c r="AR25" i="26"/>
  <c r="AZ25" i="26"/>
  <c r="BH25" i="26"/>
  <c r="BT25" i="26"/>
  <c r="BX25" i="26"/>
  <c r="CJ25" i="26"/>
  <c r="CV25" i="26"/>
  <c r="CZ25" i="26"/>
  <c r="DL25" i="26"/>
  <c r="DX25" i="26"/>
  <c r="EF25" i="26"/>
  <c r="J25" i="26"/>
  <c r="X25" i="26"/>
  <c r="AC25" i="26"/>
  <c r="AG25" i="26"/>
  <c r="AK25" i="26"/>
  <c r="AO25" i="26"/>
  <c r="AS25" i="26"/>
  <c r="AW25" i="26"/>
  <c r="BA25" i="26"/>
  <c r="BE25" i="26"/>
  <c r="BI25" i="26"/>
  <c r="BM25" i="26"/>
  <c r="BQ25" i="26"/>
  <c r="BU25" i="26"/>
  <c r="BY25" i="26"/>
  <c r="CC25" i="26"/>
  <c r="CG25" i="26"/>
  <c r="CK25" i="26"/>
  <c r="CO25" i="26"/>
  <c r="CS25" i="26"/>
  <c r="CW25" i="26"/>
  <c r="DA25" i="26"/>
  <c r="DE25" i="26"/>
  <c r="DI25" i="26"/>
  <c r="DM25" i="26"/>
  <c r="DQ25" i="26"/>
  <c r="DU25" i="26"/>
  <c r="DY25" i="26"/>
  <c r="EC25" i="26"/>
  <c r="EG25" i="26"/>
  <c r="EK25" i="26"/>
  <c r="EO25" i="26"/>
  <c r="AF25" i="26"/>
  <c r="BL25" i="26"/>
  <c r="CF25" i="26"/>
  <c r="CN25" i="26"/>
  <c r="DD25" i="26"/>
  <c r="DT25" i="26"/>
  <c r="EJ25" i="26"/>
  <c r="N25" i="26"/>
  <c r="Z25" i="26"/>
  <c r="AD25" i="26"/>
  <c r="AH25" i="26"/>
  <c r="AL25" i="26"/>
  <c r="AP25" i="26"/>
  <c r="AT25" i="26"/>
  <c r="AX25" i="26"/>
  <c r="BB25" i="26"/>
  <c r="BF25" i="26"/>
  <c r="BJ25" i="26"/>
  <c r="BN25" i="26"/>
  <c r="BR25" i="26"/>
  <c r="BV25" i="26"/>
  <c r="BZ25" i="26"/>
  <c r="CD25" i="26"/>
  <c r="CH25" i="26"/>
  <c r="CL25" i="26"/>
  <c r="CP25" i="26"/>
  <c r="CT25" i="26"/>
  <c r="CX25" i="26"/>
  <c r="DB25" i="26"/>
  <c r="DF25" i="26"/>
  <c r="DJ25" i="26"/>
  <c r="DN25" i="26"/>
  <c r="DR25" i="26"/>
  <c r="DV25" i="26"/>
  <c r="DZ25" i="26"/>
  <c r="ED25" i="26"/>
  <c r="EH25" i="26"/>
  <c r="EL25" i="26"/>
  <c r="EP25" i="26"/>
  <c r="F25" i="26"/>
  <c r="AB25" i="26"/>
  <c r="AN25" i="26"/>
  <c r="AV25" i="26"/>
  <c r="BD25" i="26"/>
  <c r="BP25" i="26"/>
  <c r="CB25" i="26"/>
  <c r="CR25" i="26"/>
  <c r="DH25" i="26"/>
  <c r="DP25" i="26"/>
  <c r="EB25" i="26"/>
  <c r="EN25" i="26"/>
  <c r="F56" i="26"/>
  <c r="C56" i="26"/>
  <c r="J56" i="26"/>
  <c r="G56" i="26"/>
  <c r="H56" i="26"/>
  <c r="E56" i="26"/>
  <c r="D56" i="26"/>
  <c r="I56" i="26"/>
  <c r="D57" i="26"/>
  <c r="H57" i="26"/>
  <c r="E57" i="26"/>
  <c r="I57" i="26"/>
  <c r="C57" i="26"/>
  <c r="F57" i="26"/>
  <c r="J57" i="26"/>
  <c r="G57" i="26"/>
  <c r="D41" i="26"/>
  <c r="H41" i="26"/>
  <c r="C41" i="26"/>
  <c r="E41" i="26"/>
  <c r="I41" i="26"/>
  <c r="F41" i="26"/>
  <c r="J41" i="26"/>
  <c r="E42" i="26"/>
  <c r="I42" i="26"/>
  <c r="F42" i="26"/>
  <c r="J42" i="26"/>
  <c r="G42" i="26"/>
  <c r="C42" i="26"/>
  <c r="D42" i="26"/>
  <c r="H42" i="26"/>
  <c r="K67" i="25"/>
  <c r="C19" i="23"/>
  <c r="D19" i="23"/>
  <c r="E19" i="23"/>
  <c r="F19" i="23"/>
  <c r="F18" i="23"/>
  <c r="C18" i="23"/>
  <c r="E18" i="23"/>
  <c r="D18" i="23"/>
  <c r="Q19" i="23"/>
  <c r="Q18" i="23"/>
  <c r="C26" i="23"/>
  <c r="E31" i="23"/>
  <c r="I31" i="23"/>
  <c r="E26" i="23"/>
  <c r="D31" i="23"/>
  <c r="M31" i="23"/>
  <c r="M9" i="23"/>
  <c r="M17" i="23" s="1"/>
  <c r="D26" i="23"/>
  <c r="H31" i="23"/>
  <c r="O31" i="23"/>
  <c r="Q9" i="23"/>
  <c r="Q17" i="23" s="1"/>
  <c r="C31" i="23"/>
  <c r="H18" i="24"/>
  <c r="G18" i="24"/>
  <c r="C18" i="24"/>
  <c r="C9" i="24"/>
  <c r="C17" i="24" s="1"/>
  <c r="G9" i="24"/>
  <c r="G17" i="24" s="1"/>
  <c r="D9" i="24"/>
  <c r="D17" i="24" s="1"/>
  <c r="H9" i="24"/>
  <c r="H17" i="24" s="1"/>
  <c r="C83" i="26"/>
  <c r="D90" i="26" s="1"/>
  <c r="C102" i="26"/>
  <c r="H102" i="26"/>
  <c r="M102" i="26"/>
  <c r="I102" i="26"/>
  <c r="N102" i="26"/>
  <c r="D102" i="26"/>
  <c r="O102" i="26"/>
  <c r="E102" i="26"/>
  <c r="J102" i="26"/>
  <c r="C62" i="25"/>
  <c r="G67" i="25"/>
  <c r="D62" i="25"/>
  <c r="H67" i="25"/>
  <c r="C67" i="25"/>
  <c r="E9" i="23"/>
  <c r="E17" i="23" s="1"/>
  <c r="C9" i="23"/>
  <c r="C17" i="23" s="1"/>
  <c r="D9" i="23"/>
  <c r="D17" i="23" s="1"/>
  <c r="F9" i="23"/>
  <c r="F17" i="23" s="1"/>
  <c r="C20" i="23" l="1"/>
  <c r="H90" i="26"/>
  <c r="G20" i="24"/>
  <c r="G19" i="24"/>
  <c r="G21" i="24"/>
  <c r="C21" i="24"/>
  <c r="C19" i="24"/>
  <c r="C20" i="24"/>
  <c r="H19" i="24"/>
  <c r="H20" i="24"/>
  <c r="H21" i="24"/>
  <c r="D21" i="24"/>
  <c r="D19" i="24"/>
  <c r="D20" i="24"/>
  <c r="M20" i="23"/>
  <c r="Q20" i="23"/>
  <c r="E20" i="23"/>
  <c r="E21" i="23"/>
  <c r="H21" i="23"/>
  <c r="H22" i="23"/>
  <c r="H20" i="23"/>
  <c r="J22" i="23"/>
  <c r="J21" i="23"/>
  <c r="J20" i="23"/>
  <c r="I22" i="23"/>
  <c r="I20" i="23"/>
  <c r="I21" i="23"/>
  <c r="G21" i="23"/>
  <c r="G20" i="23"/>
  <c r="G22" i="23"/>
  <c r="F21" i="23"/>
  <c r="F22" i="23"/>
  <c r="F20" i="23"/>
  <c r="D20" i="23"/>
  <c r="D21" i="23"/>
  <c r="D22" i="23"/>
  <c r="C21" i="23"/>
  <c r="C22" i="23"/>
  <c r="E22" i="23"/>
  <c r="M22" i="23"/>
  <c r="M21" i="23"/>
  <c r="N20" i="23"/>
  <c r="N22" i="23"/>
  <c r="N21" i="23"/>
  <c r="Q22" i="23"/>
  <c r="Q21" i="23"/>
  <c r="R20" i="23"/>
  <c r="R22" i="23"/>
  <c r="R21" i="23"/>
  <c r="D26" i="25"/>
  <c r="D27" i="25"/>
  <c r="D28" i="25"/>
  <c r="C27" i="25"/>
  <c r="C28" i="25"/>
  <c r="C26" i="25"/>
  <c r="F26" i="25"/>
  <c r="F27" i="25"/>
  <c r="F28" i="25"/>
  <c r="E27" i="25"/>
  <c r="E26" i="25"/>
  <c r="E28" i="25"/>
  <c r="C28" i="26"/>
  <c r="DM28" i="26"/>
  <c r="DM29" i="26"/>
  <c r="DM30" i="26"/>
  <c r="EK28" i="26"/>
  <c r="EK29" i="26"/>
  <c r="EK30" i="26"/>
  <c r="BY28" i="26"/>
  <c r="BY29" i="26"/>
  <c r="BY30" i="26"/>
  <c r="M28" i="26"/>
  <c r="M30" i="26"/>
  <c r="M29" i="26"/>
  <c r="CK28" i="26"/>
  <c r="CK29" i="26"/>
  <c r="CK30" i="26"/>
  <c r="Y28" i="26"/>
  <c r="Y30" i="26"/>
  <c r="Y29" i="26"/>
  <c r="BQ28" i="26"/>
  <c r="BQ29" i="26"/>
  <c r="BQ30" i="26"/>
  <c r="DY28" i="26"/>
  <c r="DY29" i="26"/>
  <c r="DY30" i="26"/>
  <c r="BM28" i="26"/>
  <c r="BM29" i="26"/>
  <c r="BM30" i="26"/>
  <c r="EM29" i="26"/>
  <c r="EM28" i="26"/>
  <c r="EM30" i="26"/>
  <c r="DW29" i="26"/>
  <c r="DW28" i="26"/>
  <c r="DW30" i="26"/>
  <c r="DG29" i="26"/>
  <c r="DG28" i="26"/>
  <c r="DG30" i="26"/>
  <c r="CQ29" i="26"/>
  <c r="CQ28" i="26"/>
  <c r="CQ30" i="26"/>
  <c r="CA29" i="26"/>
  <c r="CA28" i="26"/>
  <c r="CA30" i="26"/>
  <c r="BK29" i="26"/>
  <c r="BK28" i="26"/>
  <c r="BK30" i="26"/>
  <c r="AU29" i="26"/>
  <c r="AU28" i="26"/>
  <c r="AU30" i="26"/>
  <c r="AE29" i="26"/>
  <c r="AE28" i="26"/>
  <c r="AE30" i="26"/>
  <c r="O29" i="26"/>
  <c r="O28" i="26"/>
  <c r="O30" i="26"/>
  <c r="EL28" i="26"/>
  <c r="EL30" i="26"/>
  <c r="EL29" i="26"/>
  <c r="DV28" i="26"/>
  <c r="DV29" i="26"/>
  <c r="DV30" i="26"/>
  <c r="DF28" i="26"/>
  <c r="DF30" i="26"/>
  <c r="DF29" i="26"/>
  <c r="CP28" i="26"/>
  <c r="CP29" i="26"/>
  <c r="CP30" i="26"/>
  <c r="BZ28" i="26"/>
  <c r="BZ29" i="26"/>
  <c r="BZ30" i="26"/>
  <c r="BJ28" i="26"/>
  <c r="BJ29" i="26"/>
  <c r="BJ30" i="26"/>
  <c r="AT28" i="26"/>
  <c r="AT30" i="26"/>
  <c r="AT29" i="26"/>
  <c r="AD28" i="26"/>
  <c r="AD30" i="26"/>
  <c r="AD29" i="26"/>
  <c r="N28" i="26"/>
  <c r="N30" i="26"/>
  <c r="N29" i="26"/>
  <c r="EJ29" i="26"/>
  <c r="EJ30" i="26"/>
  <c r="EJ28" i="26"/>
  <c r="DT29" i="26"/>
  <c r="DT30" i="26"/>
  <c r="DT28" i="26"/>
  <c r="DD29" i="26"/>
  <c r="DD30" i="26"/>
  <c r="DD28" i="26"/>
  <c r="CN29" i="26"/>
  <c r="CN30" i="26"/>
  <c r="CN28" i="26"/>
  <c r="BX29" i="26"/>
  <c r="BX30" i="26"/>
  <c r="BX28" i="26"/>
  <c r="BH29" i="26"/>
  <c r="BH30" i="26"/>
  <c r="BH28" i="26"/>
  <c r="AR29" i="26"/>
  <c r="AR30" i="26"/>
  <c r="AR28" i="26"/>
  <c r="AB29" i="26"/>
  <c r="AB30" i="26"/>
  <c r="AB28" i="26"/>
  <c r="L29" i="26"/>
  <c r="L30" i="26"/>
  <c r="L28" i="26"/>
  <c r="CG28" i="26"/>
  <c r="CG29" i="26"/>
  <c r="CG30" i="26"/>
  <c r="DU28" i="26"/>
  <c r="DU29" i="26"/>
  <c r="DU30" i="26"/>
  <c r="BI28" i="26"/>
  <c r="BI29" i="26"/>
  <c r="BI30" i="26"/>
  <c r="EG28" i="26"/>
  <c r="EG29" i="26"/>
  <c r="EG30" i="26"/>
  <c r="BU28" i="26"/>
  <c r="BU29" i="26"/>
  <c r="BU30" i="26"/>
  <c r="I28" i="26"/>
  <c r="I30" i="26"/>
  <c r="I29" i="26"/>
  <c r="AK28" i="26"/>
  <c r="AK30" i="26"/>
  <c r="AK29" i="26"/>
  <c r="DI28" i="26"/>
  <c r="DI29" i="26"/>
  <c r="DI30" i="26"/>
  <c r="AW28" i="26"/>
  <c r="AW30" i="26"/>
  <c r="AW29" i="26"/>
  <c r="EI29" i="26"/>
  <c r="EI28" i="26"/>
  <c r="EI30" i="26"/>
  <c r="DS29" i="26"/>
  <c r="DS28" i="26"/>
  <c r="DS30" i="26"/>
  <c r="DC29" i="26"/>
  <c r="DC28" i="26"/>
  <c r="DC30" i="26"/>
  <c r="CM29" i="26"/>
  <c r="CM28" i="26"/>
  <c r="CM30" i="26"/>
  <c r="BW29" i="26"/>
  <c r="BW28" i="26"/>
  <c r="BW30" i="26"/>
  <c r="BG29" i="26"/>
  <c r="BG28" i="26"/>
  <c r="BG30" i="26"/>
  <c r="AQ29" i="26"/>
  <c r="AQ28" i="26"/>
  <c r="AQ30" i="26"/>
  <c r="AA29" i="26"/>
  <c r="AA28" i="26"/>
  <c r="AA30" i="26"/>
  <c r="K29" i="26"/>
  <c r="K28" i="26"/>
  <c r="K30" i="26"/>
  <c r="EH28" i="26"/>
  <c r="EH29" i="26"/>
  <c r="EH30" i="26"/>
  <c r="DR28" i="26"/>
  <c r="DR29" i="26"/>
  <c r="DR30" i="26"/>
  <c r="DB28" i="26"/>
  <c r="DB29" i="26"/>
  <c r="DB30" i="26"/>
  <c r="CL28" i="26"/>
  <c r="CL29" i="26"/>
  <c r="CL30" i="26"/>
  <c r="BV28" i="26"/>
  <c r="BV29" i="26"/>
  <c r="BV30" i="26"/>
  <c r="BF28" i="26"/>
  <c r="BF29" i="26"/>
  <c r="BF30" i="26"/>
  <c r="AP28" i="26"/>
  <c r="AP30" i="26"/>
  <c r="AP29" i="26"/>
  <c r="Z28" i="26"/>
  <c r="Z30" i="26"/>
  <c r="Z29" i="26"/>
  <c r="J28" i="26"/>
  <c r="J30" i="26"/>
  <c r="J29" i="26"/>
  <c r="EF29" i="26"/>
  <c r="EF28" i="26"/>
  <c r="EF30" i="26"/>
  <c r="DP29" i="26"/>
  <c r="DP28" i="26"/>
  <c r="DP30" i="26"/>
  <c r="CZ29" i="26"/>
  <c r="CZ28" i="26"/>
  <c r="CZ30" i="26"/>
  <c r="CJ29" i="26"/>
  <c r="CJ28" i="26"/>
  <c r="CJ30" i="26"/>
  <c r="BT29" i="26"/>
  <c r="BT28" i="26"/>
  <c r="BT30" i="26"/>
  <c r="BD29" i="26"/>
  <c r="BD28" i="26"/>
  <c r="BD30" i="26"/>
  <c r="AN29" i="26"/>
  <c r="AN28" i="26"/>
  <c r="AN30" i="26"/>
  <c r="X29" i="26"/>
  <c r="X28" i="26"/>
  <c r="X30" i="26"/>
  <c r="H29" i="26"/>
  <c r="H28" i="26"/>
  <c r="H30" i="26"/>
  <c r="BA28" i="26"/>
  <c r="BA30" i="26"/>
  <c r="BA29" i="26"/>
  <c r="DE28" i="26"/>
  <c r="DE29" i="26"/>
  <c r="DE30" i="26"/>
  <c r="AS28" i="26"/>
  <c r="AS30" i="26"/>
  <c r="AS29" i="26"/>
  <c r="DQ28" i="26"/>
  <c r="DQ29" i="26"/>
  <c r="DQ30" i="26"/>
  <c r="BE28" i="26"/>
  <c r="BE30" i="26"/>
  <c r="BE29" i="26"/>
  <c r="EC28" i="26"/>
  <c r="EC29" i="26"/>
  <c r="EC30" i="26"/>
  <c r="E28" i="26"/>
  <c r="E30" i="26"/>
  <c r="E29" i="26"/>
  <c r="CS28" i="26"/>
  <c r="CS29" i="26"/>
  <c r="CS30" i="26"/>
  <c r="AG28" i="26"/>
  <c r="AG30" i="26"/>
  <c r="AG29" i="26"/>
  <c r="EE29" i="26"/>
  <c r="EE28" i="26"/>
  <c r="EE30" i="26"/>
  <c r="DO29" i="26"/>
  <c r="DO28" i="26"/>
  <c r="DO30" i="26"/>
  <c r="CY29" i="26"/>
  <c r="CY28" i="26"/>
  <c r="CY30" i="26"/>
  <c r="CI29" i="26"/>
  <c r="CI28" i="26"/>
  <c r="CI30" i="26"/>
  <c r="BS29" i="26"/>
  <c r="BS28" i="26"/>
  <c r="BS30" i="26"/>
  <c r="BC29" i="26"/>
  <c r="BC28" i="26"/>
  <c r="BC30" i="26"/>
  <c r="AM29" i="26"/>
  <c r="AM28" i="26"/>
  <c r="AM30" i="26"/>
  <c r="W29" i="26"/>
  <c r="W28" i="26"/>
  <c r="W30" i="26"/>
  <c r="G29" i="26"/>
  <c r="G28" i="26"/>
  <c r="G30" i="26"/>
  <c r="ED28" i="26"/>
  <c r="ED29" i="26"/>
  <c r="ED30" i="26"/>
  <c r="DN28" i="26"/>
  <c r="DN29" i="26"/>
  <c r="DN30" i="26"/>
  <c r="CX28" i="26"/>
  <c r="CX29" i="26"/>
  <c r="CX30" i="26"/>
  <c r="CH28" i="26"/>
  <c r="CH29" i="26"/>
  <c r="CH30" i="26"/>
  <c r="BR28" i="26"/>
  <c r="BR29" i="26"/>
  <c r="BR30" i="26"/>
  <c r="BB28" i="26"/>
  <c r="BB30" i="26"/>
  <c r="BB29" i="26"/>
  <c r="AL28" i="26"/>
  <c r="AL30" i="26"/>
  <c r="AL29" i="26"/>
  <c r="V28" i="26"/>
  <c r="V30" i="26"/>
  <c r="V29" i="26"/>
  <c r="F28" i="26"/>
  <c r="F30" i="26"/>
  <c r="F29" i="26"/>
  <c r="EB29" i="26"/>
  <c r="EB28" i="26"/>
  <c r="EB30" i="26"/>
  <c r="DL29" i="26"/>
  <c r="DL28" i="26"/>
  <c r="DL30" i="26"/>
  <c r="CV29" i="26"/>
  <c r="CV28" i="26"/>
  <c r="CV30" i="26"/>
  <c r="CF29" i="26"/>
  <c r="CF28" i="26"/>
  <c r="CF30" i="26"/>
  <c r="BP29" i="26"/>
  <c r="BP28" i="26"/>
  <c r="BP30" i="26"/>
  <c r="AZ29" i="26"/>
  <c r="AZ28" i="26"/>
  <c r="AZ30" i="26"/>
  <c r="AJ29" i="26"/>
  <c r="AJ30" i="26"/>
  <c r="AJ28" i="26"/>
  <c r="T29" i="26"/>
  <c r="T30" i="26"/>
  <c r="T28" i="26"/>
  <c r="D30" i="26"/>
  <c r="D29" i="26"/>
  <c r="D28" i="26"/>
  <c r="C30" i="26"/>
  <c r="C29" i="26"/>
  <c r="U28" i="26"/>
  <c r="U30" i="26"/>
  <c r="U29" i="26"/>
  <c r="CO28" i="26"/>
  <c r="CO29" i="26"/>
  <c r="CO30" i="26"/>
  <c r="AC28" i="26"/>
  <c r="AC30" i="26"/>
  <c r="AC29" i="26"/>
  <c r="DA28" i="26"/>
  <c r="DA29" i="26"/>
  <c r="DA30" i="26"/>
  <c r="AO28" i="26"/>
  <c r="AO30" i="26"/>
  <c r="AO29" i="26"/>
  <c r="CW28" i="26"/>
  <c r="CW29" i="26"/>
  <c r="CW30" i="26"/>
  <c r="EO28" i="26"/>
  <c r="EO29" i="26"/>
  <c r="EO30" i="26"/>
  <c r="CC28" i="26"/>
  <c r="CC29" i="26"/>
  <c r="CC30" i="26"/>
  <c r="Q28" i="26"/>
  <c r="Q30" i="26"/>
  <c r="Q29" i="26"/>
  <c r="EA29" i="26"/>
  <c r="EA28" i="26"/>
  <c r="EA30" i="26"/>
  <c r="DK29" i="26"/>
  <c r="DK28" i="26"/>
  <c r="DK30" i="26"/>
  <c r="CU29" i="26"/>
  <c r="CU28" i="26"/>
  <c r="CU30" i="26"/>
  <c r="CE29" i="26"/>
  <c r="CE28" i="26"/>
  <c r="CE30" i="26"/>
  <c r="BO29" i="26"/>
  <c r="BO28" i="26"/>
  <c r="BO30" i="26"/>
  <c r="AY29" i="26"/>
  <c r="AY28" i="26"/>
  <c r="AY30" i="26"/>
  <c r="AI29" i="26"/>
  <c r="AI28" i="26"/>
  <c r="AI30" i="26"/>
  <c r="S29" i="26"/>
  <c r="S28" i="26"/>
  <c r="S30" i="26"/>
  <c r="EP28" i="26"/>
  <c r="EP29" i="26"/>
  <c r="EP30" i="26"/>
  <c r="DZ28" i="26"/>
  <c r="DZ29" i="26"/>
  <c r="DZ30" i="26"/>
  <c r="DJ28" i="26"/>
  <c r="DJ29" i="26"/>
  <c r="DJ30" i="26"/>
  <c r="CT28" i="26"/>
  <c r="CT29" i="26"/>
  <c r="CT30" i="26"/>
  <c r="CD28" i="26"/>
  <c r="CD29" i="26"/>
  <c r="CD30" i="26"/>
  <c r="BN28" i="26"/>
  <c r="BN29" i="26"/>
  <c r="BN30" i="26"/>
  <c r="AX28" i="26"/>
  <c r="AX29" i="26"/>
  <c r="AX30" i="26"/>
  <c r="AH28" i="26"/>
  <c r="AH30" i="26"/>
  <c r="AH29" i="26"/>
  <c r="R28" i="26"/>
  <c r="R30" i="26"/>
  <c r="R29" i="26"/>
  <c r="EN29" i="26"/>
  <c r="EN28" i="26"/>
  <c r="EN30" i="26"/>
  <c r="DX29" i="26"/>
  <c r="DX28" i="26"/>
  <c r="DX30" i="26"/>
  <c r="DH29" i="26"/>
  <c r="DH28" i="26"/>
  <c r="DH30" i="26"/>
  <c r="CR29" i="26"/>
  <c r="CR28" i="26"/>
  <c r="CR30" i="26"/>
  <c r="CB29" i="26"/>
  <c r="CB28" i="26"/>
  <c r="CB30" i="26"/>
  <c r="BL29" i="26"/>
  <c r="BL28" i="26"/>
  <c r="BL30" i="26"/>
  <c r="AV29" i="26"/>
  <c r="AV28" i="26"/>
  <c r="AV30" i="26"/>
  <c r="AF29" i="26"/>
  <c r="AF28" i="26"/>
  <c r="AF30" i="26"/>
  <c r="P29" i="26"/>
  <c r="P28" i="26"/>
  <c r="P30" i="26"/>
  <c r="M90" i="26"/>
  <c r="I60" i="26"/>
  <c r="I59" i="26"/>
  <c r="I58" i="26"/>
  <c r="G58" i="26"/>
  <c r="G60" i="26"/>
  <c r="G59" i="26"/>
  <c r="D59" i="26"/>
  <c r="D60" i="26"/>
  <c r="D58" i="26"/>
  <c r="J58" i="26"/>
  <c r="J60" i="26"/>
  <c r="J59" i="26"/>
  <c r="E60" i="26"/>
  <c r="E58" i="26"/>
  <c r="E59" i="26"/>
  <c r="C58" i="26"/>
  <c r="C59" i="26"/>
  <c r="C60" i="26"/>
  <c r="H59" i="26"/>
  <c r="H60" i="26"/>
  <c r="H58" i="26"/>
  <c r="F58" i="26"/>
  <c r="F60" i="26"/>
  <c r="F59" i="26"/>
  <c r="G45" i="26"/>
  <c r="G44" i="26"/>
  <c r="G43" i="26"/>
  <c r="E44" i="26"/>
  <c r="E43" i="26"/>
  <c r="E45" i="26"/>
  <c r="J45" i="26"/>
  <c r="J44" i="26"/>
  <c r="J43" i="26"/>
  <c r="C44" i="26"/>
  <c r="C45" i="26"/>
  <c r="C43" i="26"/>
  <c r="F45" i="26"/>
  <c r="F44" i="26"/>
  <c r="F43" i="26"/>
  <c r="H43" i="26"/>
  <c r="H45" i="26"/>
  <c r="H44" i="26"/>
  <c r="I44" i="26"/>
  <c r="I43" i="26"/>
  <c r="I45" i="26"/>
  <c r="D43" i="26"/>
  <c r="D45" i="26"/>
  <c r="D44" i="26"/>
  <c r="C42" i="25"/>
  <c r="H14" i="24"/>
  <c r="D14" i="24"/>
  <c r="H13" i="24"/>
  <c r="D13" i="24"/>
  <c r="H12" i="24"/>
  <c r="D12" i="24"/>
  <c r="C26" i="24" l="1"/>
  <c r="C31" i="24" s="1"/>
  <c r="D27" i="23"/>
  <c r="E27" i="23"/>
  <c r="E32" i="23" s="1"/>
  <c r="H18" i="8" s="1"/>
  <c r="D49" i="25"/>
  <c r="D57" i="25" s="1"/>
  <c r="D50" i="25"/>
  <c r="D58" i="25" s="1"/>
  <c r="D48" i="25"/>
  <c r="D56" i="25" s="1"/>
  <c r="D65" i="25"/>
  <c r="L68" i="25" s="1"/>
  <c r="F24" i="7" s="1"/>
  <c r="D64" i="25"/>
  <c r="H68" i="25" s="1"/>
  <c r="F22" i="7" s="1"/>
  <c r="D63" i="25"/>
  <c r="D68" i="25" s="1"/>
  <c r="F20" i="7" s="1"/>
  <c r="C27" i="24"/>
  <c r="G31" i="24" s="1"/>
  <c r="D19" i="9" s="1"/>
  <c r="D28" i="24"/>
  <c r="L31" i="24" s="1"/>
  <c r="F21" i="9" s="1"/>
  <c r="D26" i="24"/>
  <c r="D31" i="24" s="1"/>
  <c r="F17" i="9" s="1"/>
  <c r="C28" i="24"/>
  <c r="K31" i="24" s="1"/>
  <c r="D21" i="9" s="1"/>
  <c r="D27" i="24"/>
  <c r="H31" i="24" s="1"/>
  <c r="F19" i="9" s="1"/>
  <c r="E28" i="23"/>
  <c r="J32" i="23" s="1"/>
  <c r="H20" i="8" s="1"/>
  <c r="D29" i="23"/>
  <c r="N32" i="23" s="1"/>
  <c r="F22" i="8" s="1"/>
  <c r="C27" i="23"/>
  <c r="C32" i="23" s="1"/>
  <c r="D18" i="8" s="1"/>
  <c r="E29" i="23"/>
  <c r="O32" i="23" s="1"/>
  <c r="H22" i="8" s="1"/>
  <c r="D28" i="23"/>
  <c r="I32" i="23" s="1"/>
  <c r="F20" i="8" s="1"/>
  <c r="C28" i="23"/>
  <c r="H32" i="23" s="1"/>
  <c r="D20" i="8" s="1"/>
  <c r="C29" i="23"/>
  <c r="D76" i="26"/>
  <c r="D93" i="26" s="1"/>
  <c r="D75" i="26"/>
  <c r="D92" i="26" s="1"/>
  <c r="D74" i="26"/>
  <c r="D91" i="26" s="1"/>
  <c r="H74" i="26"/>
  <c r="I91" i="26" s="1"/>
  <c r="H91" i="26"/>
  <c r="D32" i="23"/>
  <c r="F18" i="8" s="1"/>
  <c r="C93" i="26"/>
  <c r="M91" i="26"/>
  <c r="M92" i="26"/>
  <c r="C92" i="26"/>
  <c r="H92" i="26"/>
  <c r="M93" i="26"/>
  <c r="H93" i="26"/>
  <c r="L76" i="26"/>
  <c r="N93" i="26" s="1"/>
  <c r="L74" i="26"/>
  <c r="N91" i="26" s="1"/>
  <c r="H76" i="26"/>
  <c r="I93" i="26" s="1"/>
  <c r="H75" i="26"/>
  <c r="I92" i="26" s="1"/>
  <c r="L75" i="26"/>
  <c r="N92" i="26" s="1"/>
  <c r="D17" i="9"/>
  <c r="J91" i="26" l="1"/>
  <c r="D98" i="26" s="1"/>
  <c r="D103" i="26" s="1"/>
  <c r="F26" i="6" s="1"/>
  <c r="E91" i="26"/>
  <c r="M32" i="23"/>
  <c r="D22" i="8" s="1"/>
  <c r="E56" i="25"/>
  <c r="E58" i="25"/>
  <c r="E92" i="26"/>
  <c r="C99" i="26" s="1"/>
  <c r="H103" i="26" s="1"/>
  <c r="D28" i="6" s="1"/>
  <c r="E93" i="26"/>
  <c r="C100" i="26" s="1"/>
  <c r="M103" i="26" s="1"/>
  <c r="D30" i="6" s="1"/>
  <c r="J92" i="26"/>
  <c r="D99" i="26" s="1"/>
  <c r="I103" i="26" s="1"/>
  <c r="F28" i="6" s="1"/>
  <c r="O93" i="26"/>
  <c r="E100" i="26" s="1"/>
  <c r="O103" i="26" s="1"/>
  <c r="H30" i="6" s="1"/>
  <c r="J93" i="26"/>
  <c r="D100" i="26" s="1"/>
  <c r="N103" i="26" s="1"/>
  <c r="F30" i="6" s="1"/>
  <c r="O92" i="26"/>
  <c r="E99" i="26" s="1"/>
  <c r="J103" i="26" s="1"/>
  <c r="H28" i="6" s="1"/>
  <c r="O91" i="26"/>
  <c r="E98" i="26" s="1"/>
  <c r="E103" i="26" s="1"/>
  <c r="H26" i="6" s="1"/>
  <c r="C63" i="25" l="1"/>
  <c r="C68" i="25" s="1"/>
  <c r="D20" i="7" s="1"/>
  <c r="C65" i="25"/>
  <c r="K68" i="25" s="1"/>
  <c r="D24" i="7" s="1"/>
  <c r="C98" i="26"/>
  <c r="C103" i="26" s="1"/>
  <c r="D26" i="6" s="1"/>
  <c r="E57" i="25"/>
  <c r="C64" i="25" l="1"/>
  <c r="G68" i="25" s="1"/>
  <c r="D22" i="7" s="1"/>
</calcChain>
</file>

<file path=xl/sharedStrings.xml><?xml version="1.0" encoding="utf-8"?>
<sst xmlns="http://schemas.openxmlformats.org/spreadsheetml/2006/main" count="607" uniqueCount="152">
  <si>
    <t>Thailand</t>
  </si>
  <si>
    <t>India</t>
  </si>
  <si>
    <t>Single use polypropylene container</t>
  </si>
  <si>
    <t>Product</t>
  </si>
  <si>
    <t>Location</t>
  </si>
  <si>
    <t>Cumulative energy demand (MJ-eq)</t>
  </si>
  <si>
    <t>Total</t>
  </si>
  <si>
    <t>Bagasse container</t>
  </si>
  <si>
    <t>Motorcycle</t>
  </si>
  <si>
    <t>Bagasse</t>
  </si>
  <si>
    <t>Distance from F&amp;B to customer</t>
  </si>
  <si>
    <t>Introduction and Background</t>
  </si>
  <si>
    <t>Purpose of Calculator</t>
  </si>
  <si>
    <t>Definitions</t>
  </si>
  <si>
    <t>Environmental Impact Categories</t>
  </si>
  <si>
    <t>This tool measures environmental impacts in the following categories:</t>
  </si>
  <si>
    <r>
      <rPr>
        <b/>
        <sz val="12"/>
        <color theme="1"/>
        <rFont val="Calibri"/>
        <family val="2"/>
        <scheme val="minor"/>
      </rPr>
      <t xml:space="preserve">Climate change: </t>
    </r>
    <r>
      <rPr>
        <sz val="12"/>
        <color theme="1"/>
        <rFont val="Calibri"/>
        <family val="2"/>
        <scheme val="minor"/>
      </rPr>
      <t xml:space="preserve">Measurement of the amount of greenhouse gasses (GHGs) released into the atmosphere due to human activities. The unit for measuring GHGs measuring is carbon dioxide equivalent (kg CO2-eq). </t>
    </r>
  </si>
  <si>
    <r>
      <rPr>
        <b/>
        <sz val="12"/>
        <color theme="1"/>
        <rFont val="Calibri"/>
        <family val="2"/>
        <scheme val="minor"/>
      </rPr>
      <t xml:space="preserve">Cumulative energy demand: </t>
    </r>
    <r>
      <rPr>
        <sz val="12"/>
        <color theme="1"/>
        <rFont val="Calibri"/>
        <family val="2"/>
        <scheme val="minor"/>
      </rPr>
      <t xml:space="preserve">Measurement of the cumulative renewable and non-renewable energy used,  which includes energy from renewable and non-renewable sources. The unit for measuring cumulative energy demand is megajoules (MJ). </t>
    </r>
  </si>
  <si>
    <r>
      <rPr>
        <b/>
        <sz val="12"/>
        <color theme="1"/>
        <rFont val="Calibri"/>
        <family val="2"/>
        <scheme val="minor"/>
      </rPr>
      <t xml:space="preserve">Water depletion: </t>
    </r>
    <r>
      <rPr>
        <sz val="12"/>
        <color theme="1"/>
        <rFont val="Calibri"/>
        <family val="2"/>
        <scheme val="minor"/>
      </rPr>
      <t>Measurement of the impacts to the environment as a result of consuming water that is extracted from reservoirs, lakes, rivers and groundwater. The unit for measuring water depletion is  liters (l) of water equivalent.</t>
    </r>
  </si>
  <si>
    <t>System Boundary</t>
  </si>
  <si>
    <t>Acknowledgements</t>
  </si>
  <si>
    <t>This calculator was made possible by support from:</t>
  </si>
  <si>
    <t>Parameters</t>
  </si>
  <si>
    <t>Parameter</t>
  </si>
  <si>
    <t>Reusable polypropylene takeaway container</t>
  </si>
  <si>
    <t>Single use bagasse container with PET lid</t>
  </si>
  <si>
    <t>Type of vehicle to deliver container</t>
  </si>
  <si>
    <t>Number of containers delivered per trip</t>
  </si>
  <si>
    <t>Lifetime of container (years)</t>
  </si>
  <si>
    <t>Uses per month</t>
  </si>
  <si>
    <t>Water used per wash (liters/wash)</t>
  </si>
  <si>
    <t>Numerical LCA Results</t>
  </si>
  <si>
    <t>Environmental impact category</t>
  </si>
  <si>
    <t>Climate change (kg CO2-eq)</t>
  </si>
  <si>
    <t>Water depletion (liters water-eq)</t>
  </si>
  <si>
    <t>Visual LCA Results</t>
  </si>
  <si>
    <t>High density polyethylene bottles</t>
  </si>
  <si>
    <t>Amount of liquid dispensed per month (l/month)</t>
  </si>
  <si>
    <t>Refill delivery distance (km)</t>
  </si>
  <si>
    <t>Areca palm leaf container</t>
  </si>
  <si>
    <t>Paper container with polyethylene lining</t>
  </si>
  <si>
    <t>Polypropylene container</t>
  </si>
  <si>
    <t>Power rating of heat pressing process (kilowatts)</t>
  </si>
  <si>
    <t>Waste palm leaf beverage straw</t>
  </si>
  <si>
    <t>Polypropylene beverage straw</t>
  </si>
  <si>
    <t>Type of vehicle</t>
  </si>
  <si>
    <t>Lifetime of container</t>
  </si>
  <si>
    <t>Water used per wash cycle</t>
  </si>
  <si>
    <t>Hybrid car</t>
  </si>
  <si>
    <t>Amount of liquid dispensed per month</t>
  </si>
  <si>
    <t>Lifetime of vending machine</t>
  </si>
  <si>
    <t>Refill delivery distance</t>
  </si>
  <si>
    <t>Go to solution 4</t>
  </si>
  <si>
    <t>Go to solution  3</t>
  </si>
  <si>
    <t>Go to solution  1</t>
  </si>
  <si>
    <t>Go to solution  2</t>
  </si>
  <si>
    <t>Size of container</t>
  </si>
  <si>
    <t>Size of straw</t>
  </si>
  <si>
    <t>750 ml</t>
  </si>
  <si>
    <t>Climate change (kg CO2)</t>
  </si>
  <si>
    <t>Energy (MJ-eq)</t>
  </si>
  <si>
    <t>Water (m3 eq)</t>
  </si>
  <si>
    <t>Distance from F&amp;B outlet to customer (km)</t>
  </si>
  <si>
    <t>Not applicable</t>
  </si>
  <si>
    <t>Regular</t>
  </si>
  <si>
    <t>Type of container</t>
  </si>
  <si>
    <t>Power rating</t>
  </si>
  <si>
    <t>Straw type</t>
  </si>
  <si>
    <t>Size</t>
  </si>
  <si>
    <t>Solution 1</t>
  </si>
  <si>
    <t>Solution 2</t>
  </si>
  <si>
    <t>Solution 3</t>
  </si>
  <si>
    <t>Solution 4</t>
  </si>
  <si>
    <t>Dropdown menus</t>
  </si>
  <si>
    <t>Use phase impacts of machine</t>
  </si>
  <si>
    <t>Option #</t>
  </si>
  <si>
    <t>Vehicle</t>
  </si>
  <si>
    <t>Distance (km)</t>
  </si>
  <si>
    <t>Water (liter)</t>
  </si>
  <si>
    <t>SUP container</t>
  </si>
  <si>
    <t>Refill machine</t>
  </si>
  <si>
    <t>Months per year</t>
  </si>
  <si>
    <t>Liters per month</t>
  </si>
  <si>
    <t>Liters in lifetime</t>
  </si>
  <si>
    <t>Years (lifetime)</t>
  </si>
  <si>
    <t>Total HDPE bottle per lifetime</t>
  </si>
  <si>
    <t>Water (liters-eq)</t>
  </si>
  <si>
    <t>Life cycle impacts of vending machine</t>
  </si>
  <si>
    <t>Stage</t>
  </si>
  <si>
    <t>Machine production and disposal</t>
  </si>
  <si>
    <t>Machine use</t>
  </si>
  <si>
    <t>Life cycle impacts of producing and disposing 1 machine</t>
  </si>
  <si>
    <t>Amount</t>
  </si>
  <si>
    <t>1 use</t>
  </si>
  <si>
    <t>1 machine</t>
  </si>
  <si>
    <t>Container</t>
  </si>
  <si>
    <t>Reusable</t>
  </si>
  <si>
    <t>SUP</t>
  </si>
  <si>
    <t>Reusable container</t>
  </si>
  <si>
    <t>Production and disposal</t>
  </si>
  <si>
    <t>Use</t>
  </si>
  <si>
    <t>Water (liter-eq)</t>
  </si>
  <si>
    <t>Uses per year</t>
  </si>
  <si>
    <t>Uese per lifetime (total)</t>
  </si>
  <si>
    <t>Data selection</t>
  </si>
  <si>
    <t>Production and disposal 1 container</t>
  </si>
  <si>
    <t>Use (1 time)</t>
  </si>
  <si>
    <t>Number of containers per trip</t>
  </si>
  <si>
    <t>Containers packed per trip</t>
  </si>
  <si>
    <t>Containers per trip</t>
  </si>
  <si>
    <t>Water (liter eq)</t>
  </si>
  <si>
    <t>Lifetime of refill machine (years)</t>
  </si>
  <si>
    <t>Developer Information</t>
  </si>
  <si>
    <t>Use Phase Impacts</t>
  </si>
  <si>
    <t>Water used per wash (liter)</t>
  </si>
  <si>
    <t>Impact selection</t>
  </si>
  <si>
    <t>Final LCA results</t>
  </si>
  <si>
    <t>Values from user entry</t>
  </si>
  <si>
    <t>Graphs</t>
  </si>
  <si>
    <t>Life cycle impacts of producing and disposing 1 HDPE bottle</t>
  </si>
  <si>
    <t>Value</t>
  </si>
  <si>
    <t>Calculated life cycle impacts per stage summary</t>
  </si>
  <si>
    <t>Life cycle impacts of 1 containeer, cradle to grave</t>
  </si>
  <si>
    <t>Life cycle impacts of 1 straw</t>
  </si>
  <si>
    <t>1500 ml</t>
  </si>
  <si>
    <t>Solution 1: 
Reusable versus Single-use Takeaway Containers</t>
  </si>
  <si>
    <t>Solution type: Reuse/refill</t>
  </si>
  <si>
    <t>Solution 2: 
Refill Machine versus Single-use Plastic Bottles for Cleaning Detergents</t>
  </si>
  <si>
    <t>Solution type: Plastic material alternative (all single-use)</t>
  </si>
  <si>
    <t>Solution 3: 
Areca Palm Leaf Versus Paper-based and Plastic Containers</t>
  </si>
  <si>
    <t>Solution 4: 
Coconut Palm Leaf Versus Plastic Beverage Straws</t>
  </si>
  <si>
    <t>Single-use bagasse container with PET lid</t>
  </si>
  <si>
    <t>Single-use polypropylene container</t>
  </si>
  <si>
    <t>Solution 2: Refill Machine versus Single-use 
Plastic Bottles for Liquid Cleaning Detergents</t>
  </si>
  <si>
    <t>Solution 3: Areca Palm Leaf Versus Paper-based 
and Plastic Containers (all single-use)</t>
  </si>
  <si>
    <t>Solution 4: Coconut Palm Leaf Versus 
Plastic Beverage Straw (all single-use)</t>
  </si>
  <si>
    <t>Single-use, not applicable</t>
  </si>
  <si>
    <t>Number of reuse per month</t>
  </si>
  <si>
    <t>Life cycle impacts of 1 container (production and disposal)</t>
  </si>
  <si>
    <t>Small (half-sized)</t>
  </si>
  <si>
    <t>As part of The Single-use Plastics (SUP) Challenge, four life cycle assessment (LCA) studies of alternative solutions versus SUP items in the foodservice industry were carried out. 
The LCA methodology following the requirements of the ISO14040/44 standards, 
was used to measure the potential environmental impacts across all life cycle stages 
(cradle to grave) of four solutions that were piloted during the SUP Challenge.
This spreadsheet-based calculator allows users to explore the life cycle environmental
impacts of alternative solutions versus SUPs that were analyzed in the LCA studies.</t>
  </si>
  <si>
    <t>General Interpretation of LCA Results</t>
  </si>
  <si>
    <t>1) Areca palm leaf containers generally have lower life cycle environmental impacts in terms of GHG emissions, energy, and water depletion in comparison to single-use polypropylene containers.
2) Areca palm leaf containers can have higher life cycle environmental impacts than single-use containers depending on how much power (kW) is required to press the leaves into the shape of the container and also remove any moisture in the material.</t>
  </si>
  <si>
    <t>1) The refill machine generally has lower GHG emissions and energy use over the entire life cycle compared to single-use high density polyethylene bottles.
2) The total water depletion of the refill machine can be higher or lower than single-use high density polyethylene containers depending on the level of use of the machine (amount of liquid dispensed per month).</t>
  </si>
  <si>
    <t>1) Under the same conditions in terms of distance from customer, type of delivery vehicle, and number of containers used per trip, reusable containers have lower GHG emissions and cumulative energy demand than single-use containers, but higher water depletion than single-use polypropylene containers.
2) In cases where reusable containers have higher life cycle environmental impacts than either or both single-use bagasse and polypropylene containers, this is likely due to factors such as a greater distance from F&amp;B outlet to customer, use of a car instead of a motorcycle, or a higher amount of water used to wash the container after every reuse.</t>
  </si>
  <si>
    <t>Generally, waste palm leaf-based straws will have significantly lower impacts in terms of GHG emissions, energy use, and water depletion because the impacts from raw material extraction and processing were very low compared to a polypropylene straw that is made from petrochemicals.</t>
  </si>
  <si>
    <t>The Single-use Plastics (SUP) Challenge Life Cycle Assessment Calculator</t>
  </si>
  <si>
    <r>
      <rPr>
        <b/>
        <sz val="12"/>
        <color theme="1"/>
        <rFont val="Calibri"/>
        <family val="2"/>
        <scheme val="minor"/>
      </rPr>
      <t>Life cycle assessment:</t>
    </r>
    <r>
      <rPr>
        <sz val="12"/>
        <color theme="1"/>
        <rFont val="Calibri"/>
        <family val="2"/>
        <scheme val="minor"/>
      </rPr>
      <t xml:space="preserve"> A methodology for assessing environmental impacts associated with all the stages of the life cycle of a product or service.
</t>
    </r>
    <r>
      <rPr>
        <b/>
        <sz val="12"/>
        <color theme="1"/>
        <rFont val="Calibri"/>
        <family val="2"/>
        <scheme val="minor"/>
      </rPr>
      <t xml:space="preserve">Process: </t>
    </r>
    <r>
      <rPr>
        <sz val="12"/>
        <color theme="1"/>
        <rFont val="Calibri"/>
        <family val="2"/>
        <scheme val="minor"/>
      </rPr>
      <t xml:space="preserve">An action or step that occurs in the life cycle of a product or service and has physical inputs and outputs.
</t>
    </r>
    <r>
      <rPr>
        <b/>
        <sz val="12"/>
        <color theme="1"/>
        <rFont val="Calibri"/>
        <family val="2"/>
        <scheme val="minor"/>
      </rPr>
      <t xml:space="preserve">
Reuse/refill model: </t>
    </r>
    <r>
      <rPr>
        <sz val="12"/>
        <color theme="1"/>
        <rFont val="Calibri"/>
        <family val="2"/>
        <scheme val="minor"/>
      </rPr>
      <t>Systems for returnable packaging and models in which products are distributed packaging-free so that consumers are encouraged to use their own containers for refills</t>
    </r>
    <r>
      <rPr>
        <b/>
        <sz val="12"/>
        <color theme="1"/>
        <rFont val="Calibri"/>
        <family val="2"/>
        <scheme val="minor"/>
      </rPr>
      <t xml:space="preserve">
Alternative materials:</t>
    </r>
    <r>
      <rPr>
        <sz val="12"/>
        <color theme="1"/>
        <rFont val="Calibri"/>
        <family val="2"/>
        <scheme val="minor"/>
      </rPr>
      <t xml:space="preserve"> Single-use products made from agricultural waste and by-products or cultivated non-food crops, and designed to be dissolvable or compostable under local conditions. This definition was scoped for the SUP Challenge.</t>
    </r>
  </si>
  <si>
    <t>Solution 1: Reusable versus Single-use Takeaway Containers</t>
  </si>
  <si>
    <t>*Half-sized straws refer to smaller straws that can be found with packaged beverages (e.g. juice or milk boxes) or beverages served in shorter cups/glasses.</t>
  </si>
  <si>
    <t>This calculator is designed to allow users to 
1) Compare the life cycle environmental impacts of alternative solutions versus SUPs
2) Understand how different parameters affect the environmental impacts 
alternative solutions versus SUPs 
This calculator should NOT be used to 
1) Compare products with different functions (e.g. beverage cup versus takeaway container) 
2) Calculate the environmental impacts for the purpose of applying for 
an environmental label
Although each LCA case study is based on the specific country where the solution was piloted, the comparative trends between the options in each case study are applicable in other country contexts.</t>
  </si>
  <si>
    <r>
      <t xml:space="preserve">This calculator was developed based on the LCA studies of the four selected pilots conducted under The SUP Challenge. The full LCA report can be downloaded online which contains all assumptions and data sources.
Inquiries can be sent to:
</t>
    </r>
    <r>
      <rPr>
        <sz val="12"/>
        <color theme="1"/>
        <rFont val="Calibri (Body)"/>
      </rPr>
      <t>sawasdee@pxp-sustainability.com</t>
    </r>
    <r>
      <rPr>
        <sz val="12"/>
        <color theme="1"/>
        <rFont val="Calibri"/>
        <family val="2"/>
        <scheme val="minor"/>
      </rPr>
      <t xml:space="preserve">
</t>
    </r>
    <r>
      <rPr>
        <b/>
        <sz val="12"/>
        <color theme="1"/>
        <rFont val="Calibri"/>
        <family val="2"/>
        <scheme val="minor"/>
      </rPr>
      <t xml:space="preserve">Last Update: </t>
    </r>
    <r>
      <rPr>
        <sz val="12"/>
        <color theme="1"/>
        <rFont val="Calibri"/>
        <family val="2"/>
        <scheme val="minor"/>
      </rPr>
      <t>30 June 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</si>
</sst>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0000"/>
    <numFmt numFmtId="165" formatCode="0.000"/>
    <numFmt numFmtId="166" formatCode="0.0000"/>
    <numFmt numFmtId="167" formatCode="_(* #,##0_);_(* \(#,##0\);_(* &quot;-&quot;??_);_(@_)"/>
    <numFmt numFmtId="168" formatCode="0.000000"/>
    <numFmt numFmtId="169" formatCode="0.0"/>
  </numFmts>
  <fonts count="19" x14ac:knownFonts="1">
    <font>
      <sz val="12"/>
      <color theme="1"/>
      <name val="Calibri"/>
      <family val="2"/>
      <scheme val="minor"/>
    </font>
    <font>
      <b/>
      <sz val="12"/>
      <color theme="1"/>
      <name val="Calibri"/>
      <family val="2"/>
      <scheme val="minor"/>
    </font>
    <font>
      <sz val="12"/>
      <color theme="1"/>
      <name val="Calibri"/>
      <family val="2"/>
      <scheme val="minor"/>
    </font>
    <font>
      <sz val="12"/>
      <color rgb="FF000000"/>
      <name val="Calibri"/>
      <family val="2"/>
      <scheme val="minor"/>
    </font>
    <font>
      <b/>
      <i/>
      <sz val="12"/>
      <color theme="1"/>
      <name val="Calibri"/>
      <family val="2"/>
      <scheme val="minor"/>
    </font>
    <font>
      <b/>
      <sz val="12"/>
      <color theme="0"/>
      <name val="Calibri"/>
      <family val="2"/>
      <scheme val="minor"/>
    </font>
    <font>
      <sz val="12"/>
      <color theme="0"/>
      <name val="Calibri"/>
      <family val="2"/>
      <scheme val="minor"/>
    </font>
    <font>
      <b/>
      <sz val="24"/>
      <color theme="0"/>
      <name val="Calibri"/>
      <family val="2"/>
      <scheme val="minor"/>
    </font>
    <font>
      <b/>
      <sz val="16"/>
      <color theme="1"/>
      <name val="Calibri"/>
      <family val="2"/>
      <scheme val="minor"/>
    </font>
    <font>
      <b/>
      <sz val="14"/>
      <color theme="1"/>
      <name val="Calibri"/>
      <family val="2"/>
      <scheme val="minor"/>
    </font>
    <font>
      <b/>
      <sz val="22"/>
      <color theme="0"/>
      <name val="Calibri"/>
      <family val="2"/>
      <scheme val="minor"/>
    </font>
    <font>
      <b/>
      <sz val="20"/>
      <color theme="0"/>
      <name val="Calibri"/>
      <family val="2"/>
      <scheme val="minor"/>
    </font>
    <font>
      <b/>
      <sz val="26"/>
      <color theme="0"/>
      <name val="Calibri"/>
      <family val="2"/>
      <scheme val="minor"/>
    </font>
    <font>
      <sz val="12"/>
      <name val="Calibri"/>
      <family val="2"/>
      <scheme val="minor"/>
    </font>
    <font>
      <b/>
      <sz val="12"/>
      <name val="Calibri"/>
      <family val="2"/>
      <scheme val="minor"/>
    </font>
    <font>
      <b/>
      <sz val="12"/>
      <color rgb="FFFF0000"/>
      <name val="Calibri"/>
      <family val="2"/>
      <scheme val="minor"/>
    </font>
    <font>
      <sz val="8"/>
      <name val="Calibri"/>
      <family val="2"/>
      <scheme val="minor"/>
    </font>
    <font>
      <sz val="12"/>
      <color theme="1"/>
      <name val="Calibri (Body)"/>
    </font>
    <font>
      <i/>
      <sz val="12"/>
      <color theme="0"/>
      <name val="Calibri"/>
      <family val="2"/>
      <scheme val="minor"/>
    </font>
  </fonts>
  <fills count="16">
    <fill>
      <patternFill patternType="none"/>
    </fill>
    <fill>
      <patternFill patternType="gray125"/>
    </fill>
    <fill>
      <patternFill patternType="solid">
        <fgColor theme="2" tint="-0.249977111117893"/>
        <bgColor indexed="64"/>
      </patternFill>
    </fill>
    <fill>
      <patternFill patternType="solid">
        <fgColor theme="5" tint="0.59999389629810485"/>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rgb="FF002060"/>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rgb="FF007766"/>
        <bgColor indexed="64"/>
      </patternFill>
    </fill>
    <fill>
      <patternFill patternType="solid">
        <fgColor rgb="FFC2B59B"/>
        <bgColor indexed="64"/>
      </patternFill>
    </fill>
    <fill>
      <patternFill patternType="solid">
        <fgColor rgb="FFEDCCA9"/>
        <bgColor indexed="64"/>
      </patternFill>
    </fill>
    <fill>
      <patternFill patternType="solid">
        <fgColor rgb="FFDBBE93"/>
        <bgColor indexed="64"/>
      </patternFill>
    </fill>
    <fill>
      <patternFill patternType="solid">
        <fgColor rgb="FFF7E3C9"/>
        <bgColor indexed="64"/>
      </patternFill>
    </fill>
    <fill>
      <patternFill patternType="solid">
        <fgColor rgb="FF257766"/>
        <bgColor indexed="64"/>
      </patternFill>
    </fill>
    <fill>
      <patternFill patternType="solid">
        <fgColor theme="2" tint="-9.9978637043366805E-2"/>
        <bgColor indexed="64"/>
      </patternFill>
    </fill>
  </fills>
  <borders count="43">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top/>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ashed">
        <color indexed="64"/>
      </right>
      <top/>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dashed">
        <color indexed="64"/>
      </left>
      <right/>
      <top/>
      <bottom/>
      <diagonal/>
    </border>
    <border>
      <left style="dashed">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diagonal/>
    </border>
  </borders>
  <cellStyleXfs count="2">
    <xf numFmtId="0" fontId="0" fillId="0" borderId="0"/>
    <xf numFmtId="43" fontId="2" fillId="0" borderId="0" applyFont="0" applyFill="0" applyBorder="0" applyAlignment="0" applyProtection="0"/>
  </cellStyleXfs>
  <cellXfs count="314">
    <xf numFmtId="0" fontId="0" fillId="0" borderId="0" xfId="0"/>
    <xf numFmtId="0" fontId="0" fillId="0" borderId="3" xfId="0" applyBorder="1"/>
    <xf numFmtId="0" fontId="0" fillId="0" borderId="0" xfId="0" applyAlignment="1">
      <alignment horizontal="center"/>
    </xf>
    <xf numFmtId="0" fontId="0" fillId="0" borderId="0" xfId="0" applyAlignment="1">
      <alignment horizontal="center" wrapText="1"/>
    </xf>
    <xf numFmtId="0" fontId="1" fillId="0" borderId="0" xfId="0" applyFont="1"/>
    <xf numFmtId="0" fontId="0" fillId="0" borderId="1" xfId="0" applyBorder="1"/>
    <xf numFmtId="0" fontId="1" fillId="0" borderId="2" xfId="0" applyFont="1" applyBorder="1"/>
    <xf numFmtId="0" fontId="0" fillId="0" borderId="4" xfId="0" applyBorder="1"/>
    <xf numFmtId="1" fontId="0" fillId="0" borderId="0" xfId="0" applyNumberFormat="1"/>
    <xf numFmtId="0" fontId="1" fillId="0" borderId="2" xfId="0" applyFont="1" applyBorder="1" applyAlignment="1">
      <alignment horizontal="left"/>
    </xf>
    <xf numFmtId="0" fontId="0" fillId="0" borderId="0" xfId="0" applyAlignment="1">
      <alignment wrapText="1"/>
    </xf>
    <xf numFmtId="0" fontId="3" fillId="0" borderId="0" xfId="0" applyFont="1"/>
    <xf numFmtId="0" fontId="0" fillId="0" borderId="8" xfId="0" applyBorder="1"/>
    <xf numFmtId="0" fontId="1" fillId="0" borderId="0" xfId="0" applyFont="1" applyAlignment="1">
      <alignment wrapText="1"/>
    </xf>
    <xf numFmtId="0" fontId="1" fillId="0" borderId="23" xfId="0" applyFont="1" applyBorder="1" applyAlignment="1">
      <alignment horizontal="center"/>
    </xf>
    <xf numFmtId="0" fontId="1" fillId="0" borderId="16" xfId="0" applyFont="1" applyBorder="1" applyAlignment="1">
      <alignment horizontal="center"/>
    </xf>
    <xf numFmtId="0" fontId="0" fillId="0" borderId="23" xfId="0" applyBorder="1"/>
    <xf numFmtId="0" fontId="0" fillId="0" borderId="16" xfId="0" applyBorder="1"/>
    <xf numFmtId="0" fontId="0" fillId="0" borderId="23" xfId="0" applyBorder="1" applyAlignment="1">
      <alignment horizontal="center"/>
    </xf>
    <xf numFmtId="0" fontId="0" fillId="0" borderId="16" xfId="0" applyBorder="1" applyAlignment="1">
      <alignment wrapText="1"/>
    </xf>
    <xf numFmtId="0" fontId="0" fillId="0" borderId="20" xfId="0" applyBorder="1"/>
    <xf numFmtId="0" fontId="0" fillId="0" borderId="22" xfId="0" applyBorder="1"/>
    <xf numFmtId="0" fontId="0" fillId="0" borderId="0" xfId="0" applyAlignment="1">
      <alignment vertical="center"/>
    </xf>
    <xf numFmtId="0" fontId="0" fillId="0" borderId="16" xfId="0" applyBorder="1" applyAlignment="1">
      <alignment horizontal="center"/>
    </xf>
    <xf numFmtId="0" fontId="4" fillId="0" borderId="0" xfId="0" applyFont="1" applyAlignment="1">
      <alignment horizontal="center"/>
    </xf>
    <xf numFmtId="0" fontId="1" fillId="0" borderId="9" xfId="0" applyFont="1" applyBorder="1" applyAlignment="1">
      <alignment horizontal="center" vertical="center" wrapText="1"/>
    </xf>
    <xf numFmtId="0" fontId="0" fillId="0" borderId="10" xfId="0" applyBorder="1"/>
    <xf numFmtId="0" fontId="0" fillId="0" borderId="11" xfId="0" applyBorder="1" applyAlignment="1">
      <alignment horizontal="center"/>
    </xf>
    <xf numFmtId="0" fontId="0" fillId="0" borderId="11" xfId="0" applyBorder="1"/>
    <xf numFmtId="0" fontId="1" fillId="0" borderId="12" xfId="0" applyFont="1" applyBorder="1" applyAlignment="1">
      <alignment horizontal="center" vertical="center" wrapText="1"/>
    </xf>
    <xf numFmtId="0" fontId="0" fillId="0" borderId="9" xfId="0" applyBorder="1"/>
    <xf numFmtId="0" fontId="0" fillId="0" borderId="12" xfId="0" applyBorder="1"/>
    <xf numFmtId="0" fontId="1" fillId="0" borderId="5" xfId="0" applyFont="1" applyBorder="1"/>
    <xf numFmtId="0" fontId="1" fillId="0" borderId="6" xfId="0" applyFont="1" applyBorder="1"/>
    <xf numFmtId="0" fontId="1" fillId="0" borderId="7" xfId="0" applyFont="1" applyBorder="1"/>
    <xf numFmtId="0" fontId="1" fillId="3" borderId="0" xfId="0" applyFont="1" applyFill="1"/>
    <xf numFmtId="0" fontId="1" fillId="3" borderId="1" xfId="0" applyFont="1" applyFill="1" applyBorder="1"/>
    <xf numFmtId="11" fontId="0" fillId="0" borderId="0" xfId="0" applyNumberFormat="1"/>
    <xf numFmtId="0" fontId="1" fillId="0" borderId="2" xfId="0" applyFont="1" applyBorder="1" applyAlignment="1">
      <alignment horizontal="center"/>
    </xf>
    <xf numFmtId="0" fontId="1" fillId="4" borderId="0" xfId="0" applyFont="1" applyFill="1" applyAlignment="1">
      <alignment wrapText="1"/>
    </xf>
    <xf numFmtId="0" fontId="1" fillId="4" borderId="0" xfId="0" applyFont="1" applyFill="1"/>
    <xf numFmtId="0" fontId="1" fillId="4" borderId="4" xfId="0" applyFont="1" applyFill="1" applyBorder="1" applyAlignment="1">
      <alignment wrapText="1"/>
    </xf>
    <xf numFmtId="0" fontId="0" fillId="0" borderId="4" xfId="0" applyBorder="1" applyAlignment="1">
      <alignment horizontal="center" wrapText="1"/>
    </xf>
    <xf numFmtId="0" fontId="0" fillId="0" borderId="8" xfId="0" applyBorder="1" applyAlignment="1">
      <alignment wrapText="1"/>
    </xf>
    <xf numFmtId="0" fontId="0" fillId="0" borderId="10" xfId="0" applyBorder="1" applyAlignment="1">
      <alignment wrapText="1"/>
    </xf>
    <xf numFmtId="0" fontId="1" fillId="3" borderId="4" xfId="0" applyFont="1" applyFill="1" applyBorder="1"/>
    <xf numFmtId="165" fontId="0" fillId="0" borderId="1" xfId="0" applyNumberFormat="1" applyBorder="1"/>
    <xf numFmtId="165" fontId="0" fillId="0" borderId="4" xfId="0" applyNumberFormat="1" applyBorder="1"/>
    <xf numFmtId="165" fontId="0" fillId="0" borderId="0" xfId="0" applyNumberFormat="1"/>
    <xf numFmtId="169" fontId="0" fillId="0" borderId="0" xfId="0" applyNumberFormat="1" applyAlignment="1">
      <alignment horizontal="center"/>
    </xf>
    <xf numFmtId="169" fontId="0" fillId="0" borderId="0" xfId="0" applyNumberFormat="1"/>
    <xf numFmtId="1" fontId="0" fillId="0" borderId="0" xfId="0" applyNumberFormat="1" applyAlignment="1">
      <alignment horizontal="center"/>
    </xf>
    <xf numFmtId="0" fontId="1" fillId="5" borderId="0" xfId="0" applyFont="1" applyFill="1"/>
    <xf numFmtId="0" fontId="1" fillId="4" borderId="1" xfId="0" applyFont="1" applyFill="1" applyBorder="1"/>
    <xf numFmtId="0" fontId="1" fillId="5" borderId="4" xfId="0" applyFont="1" applyFill="1" applyBorder="1"/>
    <xf numFmtId="0" fontId="0" fillId="0" borderId="4" xfId="0" applyBorder="1" applyAlignment="1">
      <alignment horizontal="center"/>
    </xf>
    <xf numFmtId="0" fontId="1" fillId="5" borderId="1" xfId="0" applyFont="1" applyFill="1" applyBorder="1"/>
    <xf numFmtId="0" fontId="0" fillId="0" borderId="1" xfId="0" applyBorder="1" applyAlignment="1">
      <alignment horizontal="center"/>
    </xf>
    <xf numFmtId="0" fontId="5" fillId="6" borderId="0" xfId="0" applyFont="1" applyFill="1"/>
    <xf numFmtId="0" fontId="0" fillId="6" borderId="0" xfId="0" applyFill="1"/>
    <xf numFmtId="0" fontId="1" fillId="6" borderId="0" xfId="0" applyFont="1" applyFill="1"/>
    <xf numFmtId="0" fontId="6" fillId="6" borderId="0" xfId="0" applyFont="1" applyFill="1"/>
    <xf numFmtId="0" fontId="5" fillId="0" borderId="0" xfId="0" applyFont="1"/>
    <xf numFmtId="0" fontId="6" fillId="0" borderId="0" xfId="0" applyFont="1"/>
    <xf numFmtId="166" fontId="0" fillId="0" borderId="0" xfId="0" applyNumberFormat="1"/>
    <xf numFmtId="0" fontId="0" fillId="0" borderId="4" xfId="0" applyBorder="1" applyAlignment="1">
      <alignment wrapText="1"/>
    </xf>
    <xf numFmtId="0" fontId="1" fillId="4" borderId="26" xfId="0" applyFont="1" applyFill="1" applyBorder="1" applyAlignment="1">
      <alignment wrapText="1"/>
    </xf>
    <xf numFmtId="0" fontId="0" fillId="0" borderId="27" xfId="0" applyBorder="1" applyAlignment="1">
      <alignment wrapText="1"/>
    </xf>
    <xf numFmtId="0" fontId="1" fillId="3" borderId="3" xfId="0" applyFont="1" applyFill="1" applyBorder="1"/>
    <xf numFmtId="0" fontId="1" fillId="3" borderId="29" xfId="0" applyFont="1" applyFill="1" applyBorder="1"/>
    <xf numFmtId="0" fontId="1" fillId="3" borderId="26" xfId="0" applyFont="1" applyFill="1" applyBorder="1"/>
    <xf numFmtId="0" fontId="0" fillId="0" borderId="26" xfId="0" applyBorder="1"/>
    <xf numFmtId="0" fontId="0" fillId="0" borderId="27" xfId="0" applyBorder="1"/>
    <xf numFmtId="0" fontId="0" fillId="0" borderId="29" xfId="0" applyBorder="1"/>
    <xf numFmtId="0" fontId="0" fillId="0" borderId="30" xfId="0" applyBorder="1"/>
    <xf numFmtId="0" fontId="0" fillId="0" borderId="28" xfId="0" applyBorder="1"/>
    <xf numFmtId="0" fontId="1" fillId="5" borderId="26" xfId="0" applyFont="1" applyFill="1" applyBorder="1"/>
    <xf numFmtId="0" fontId="14" fillId="0" borderId="0" xfId="0" applyFont="1"/>
    <xf numFmtId="0" fontId="13" fillId="0" borderId="0" xfId="0" applyFont="1"/>
    <xf numFmtId="0" fontId="1" fillId="0" borderId="26" xfId="0" applyFont="1" applyBorder="1"/>
    <xf numFmtId="0" fontId="1" fillId="0" borderId="31" xfId="0" applyFont="1" applyBorder="1"/>
    <xf numFmtId="0" fontId="0" fillId="0" borderId="31" xfId="0" applyBorder="1"/>
    <xf numFmtId="0" fontId="15" fillId="0" borderId="0" xfId="0" applyFont="1"/>
    <xf numFmtId="0" fontId="1" fillId="0" borderId="29" xfId="0" applyFont="1" applyBorder="1"/>
    <xf numFmtId="0" fontId="1" fillId="0" borderId="33" xfId="0" applyFont="1" applyBorder="1"/>
    <xf numFmtId="0" fontId="1" fillId="0" borderId="34" xfId="0" applyFont="1" applyBorder="1"/>
    <xf numFmtId="0" fontId="1" fillId="3" borderId="33" xfId="0" applyFont="1" applyFill="1" applyBorder="1"/>
    <xf numFmtId="0" fontId="1" fillId="3" borderId="35" xfId="0" applyFont="1" applyFill="1" applyBorder="1"/>
    <xf numFmtId="0" fontId="1" fillId="3" borderId="34" xfId="0" applyFont="1" applyFill="1" applyBorder="1"/>
    <xf numFmtId="0" fontId="0" fillId="0" borderId="33" xfId="0" applyBorder="1"/>
    <xf numFmtId="0" fontId="0" fillId="0" borderId="35" xfId="0" applyBorder="1"/>
    <xf numFmtId="0" fontId="0" fillId="0" borderId="26" xfId="0" applyBorder="1" applyAlignment="1">
      <alignment wrapText="1"/>
    </xf>
    <xf numFmtId="0" fontId="0" fillId="0" borderId="34" xfId="0" applyBorder="1"/>
    <xf numFmtId="0" fontId="1" fillId="0" borderId="31" xfId="0" applyFont="1" applyBorder="1" applyAlignment="1">
      <alignment horizontal="center"/>
    </xf>
    <xf numFmtId="0" fontId="1" fillId="0" borderId="32" xfId="0" applyFont="1" applyBorder="1" applyAlignment="1">
      <alignment horizontal="center"/>
    </xf>
    <xf numFmtId="0" fontId="0" fillId="7" borderId="26" xfId="0" applyFill="1" applyBorder="1"/>
    <xf numFmtId="0" fontId="0" fillId="7" borderId="3" xfId="0" applyFill="1" applyBorder="1"/>
    <xf numFmtId="0" fontId="0" fillId="7" borderId="29" xfId="0" applyFill="1" applyBorder="1"/>
    <xf numFmtId="0" fontId="0" fillId="0" borderId="25" xfId="0" applyBorder="1"/>
    <xf numFmtId="0" fontId="1" fillId="3" borderId="25" xfId="0" applyFont="1" applyFill="1" applyBorder="1"/>
    <xf numFmtId="0" fontId="1" fillId="3" borderId="25" xfId="0" applyFont="1" applyFill="1" applyBorder="1" applyAlignment="1">
      <alignment wrapText="1"/>
    </xf>
    <xf numFmtId="0" fontId="1" fillId="0" borderId="28" xfId="0" applyFont="1" applyBorder="1"/>
    <xf numFmtId="0" fontId="1" fillId="0" borderId="28" xfId="0" applyFont="1" applyBorder="1" applyAlignment="1">
      <alignment horizontal="center"/>
    </xf>
    <xf numFmtId="0" fontId="1" fillId="4" borderId="33" xfId="0" applyFont="1" applyFill="1" applyBorder="1"/>
    <xf numFmtId="0" fontId="1" fillId="4" borderId="35" xfId="0" applyFont="1" applyFill="1" applyBorder="1"/>
    <xf numFmtId="0" fontId="1" fillId="4" borderId="34" xfId="0" applyFont="1" applyFill="1" applyBorder="1"/>
    <xf numFmtId="2" fontId="0" fillId="0" borderId="0" xfId="0" applyNumberFormat="1"/>
    <xf numFmtId="0" fontId="1" fillId="5" borderId="34" xfId="0" applyFont="1" applyFill="1" applyBorder="1"/>
    <xf numFmtId="0" fontId="1" fillId="4" borderId="31" xfId="0" applyFont="1" applyFill="1" applyBorder="1"/>
    <xf numFmtId="0" fontId="1" fillId="0" borderId="25" xfId="0" applyFont="1" applyBorder="1"/>
    <xf numFmtId="0" fontId="0" fillId="0" borderId="31" xfId="0" applyBorder="1" applyAlignment="1">
      <alignment wrapText="1"/>
    </xf>
    <xf numFmtId="0" fontId="1" fillId="0" borderId="36" xfId="0" applyFont="1" applyBorder="1" applyAlignment="1">
      <alignment wrapText="1"/>
    </xf>
    <xf numFmtId="0" fontId="1" fillId="0" borderId="37" xfId="0" applyFont="1" applyBorder="1" applyAlignment="1">
      <alignment wrapText="1"/>
    </xf>
    <xf numFmtId="0" fontId="1" fillId="0" borderId="38" xfId="0" applyFont="1" applyBorder="1" applyAlignment="1">
      <alignment wrapText="1"/>
    </xf>
    <xf numFmtId="0" fontId="1" fillId="0" borderId="40" xfId="0" applyFont="1" applyBorder="1" applyAlignment="1">
      <alignment wrapText="1"/>
    </xf>
    <xf numFmtId="0" fontId="1" fillId="0" borderId="41" xfId="0" applyFont="1" applyBorder="1" applyAlignment="1">
      <alignment wrapText="1"/>
    </xf>
    <xf numFmtId="0" fontId="1" fillId="4" borderId="33" xfId="0" applyFont="1" applyFill="1" applyBorder="1" applyAlignment="1">
      <alignment wrapText="1"/>
    </xf>
    <xf numFmtId="0" fontId="1" fillId="5" borderId="33" xfId="0" applyFont="1" applyFill="1" applyBorder="1" applyAlignment="1">
      <alignment wrapText="1"/>
    </xf>
    <xf numFmtId="0" fontId="1" fillId="5" borderId="35" xfId="0" applyFont="1" applyFill="1" applyBorder="1"/>
    <xf numFmtId="0" fontId="0" fillId="0" borderId="33" xfId="0" applyBorder="1" applyAlignment="1">
      <alignment wrapText="1"/>
    </xf>
    <xf numFmtId="0" fontId="1" fillId="8" borderId="33" xfId="0" applyFont="1" applyFill="1" applyBorder="1" applyAlignment="1">
      <alignment wrapText="1"/>
    </xf>
    <xf numFmtId="0" fontId="1" fillId="8" borderId="35" xfId="0" applyFont="1" applyFill="1" applyBorder="1"/>
    <xf numFmtId="0" fontId="1" fillId="8" borderId="34" xfId="0" applyFont="1" applyFill="1" applyBorder="1"/>
    <xf numFmtId="0" fontId="1" fillId="3" borderId="29" xfId="0" applyFont="1" applyFill="1" applyBorder="1" applyAlignment="1">
      <alignment wrapText="1"/>
    </xf>
    <xf numFmtId="165" fontId="0" fillId="0" borderId="0" xfId="0" applyNumberFormat="1" applyAlignment="1">
      <alignment horizontal="center"/>
    </xf>
    <xf numFmtId="2" fontId="0" fillId="0" borderId="0" xfId="0" applyNumberFormat="1" applyAlignment="1">
      <alignment horizontal="center"/>
    </xf>
    <xf numFmtId="0" fontId="0" fillId="9" borderId="0" xfId="0" applyFill="1"/>
    <xf numFmtId="0" fontId="0" fillId="9" borderId="16" xfId="0" applyFill="1" applyBorder="1"/>
    <xf numFmtId="0" fontId="0" fillId="9" borderId="0" xfId="0" applyFill="1" applyAlignment="1">
      <alignment vertical="center"/>
    </xf>
    <xf numFmtId="0" fontId="0" fillId="9" borderId="16" xfId="0" applyFill="1" applyBorder="1" applyAlignment="1">
      <alignment vertical="center"/>
    </xf>
    <xf numFmtId="0" fontId="0" fillId="9" borderId="21" xfId="0" applyFill="1" applyBorder="1"/>
    <xf numFmtId="0" fontId="0" fillId="9" borderId="22" xfId="0" applyFill="1" applyBorder="1"/>
    <xf numFmtId="0" fontId="0" fillId="10" borderId="0" xfId="0" applyFill="1"/>
    <xf numFmtId="0" fontId="0" fillId="10" borderId="16" xfId="0" applyFill="1" applyBorder="1"/>
    <xf numFmtId="0" fontId="0" fillId="11" borderId="0" xfId="0" applyFill="1"/>
    <xf numFmtId="0" fontId="0" fillId="11" borderId="16" xfId="0" applyFill="1" applyBorder="1"/>
    <xf numFmtId="0" fontId="0" fillId="9" borderId="23" xfId="0" applyFill="1" applyBorder="1"/>
    <xf numFmtId="0" fontId="0" fillId="9" borderId="24" xfId="0" applyFill="1" applyBorder="1"/>
    <xf numFmtId="0" fontId="0" fillId="9" borderId="1" xfId="0" applyFill="1" applyBorder="1"/>
    <xf numFmtId="0" fontId="0" fillId="10" borderId="23" xfId="0" applyFill="1" applyBorder="1"/>
    <xf numFmtId="0" fontId="0" fillId="10" borderId="24" xfId="0" applyFill="1" applyBorder="1"/>
    <xf numFmtId="0" fontId="0" fillId="10" borderId="1" xfId="0" applyFill="1" applyBorder="1"/>
    <xf numFmtId="0" fontId="0" fillId="10" borderId="3" xfId="0" applyFill="1" applyBorder="1"/>
    <xf numFmtId="0" fontId="0" fillId="10" borderId="28" xfId="0" applyFill="1" applyBorder="1"/>
    <xf numFmtId="0" fontId="0" fillId="10" borderId="30" xfId="0" applyFill="1" applyBorder="1"/>
    <xf numFmtId="0" fontId="0" fillId="10" borderId="29" xfId="0" applyFill="1" applyBorder="1"/>
    <xf numFmtId="0" fontId="0" fillId="9" borderId="3" xfId="0" applyFill="1" applyBorder="1"/>
    <xf numFmtId="0" fontId="0" fillId="9" borderId="28" xfId="0" applyFill="1" applyBorder="1"/>
    <xf numFmtId="0" fontId="0" fillId="9" borderId="29" xfId="0" applyFill="1" applyBorder="1"/>
    <xf numFmtId="0" fontId="0" fillId="9" borderId="30" xfId="0" applyFill="1" applyBorder="1"/>
    <xf numFmtId="0" fontId="0" fillId="12" borderId="23" xfId="0" applyFill="1" applyBorder="1"/>
    <xf numFmtId="0" fontId="0" fillId="12" borderId="0" xfId="0" applyFill="1"/>
    <xf numFmtId="0" fontId="0" fillId="13" borderId="23" xfId="0" applyFill="1" applyBorder="1"/>
    <xf numFmtId="0" fontId="0" fillId="13" borderId="0" xfId="0" applyFill="1"/>
    <xf numFmtId="0" fontId="0" fillId="14" borderId="17" xfId="0" applyFill="1" applyBorder="1"/>
    <xf numFmtId="0" fontId="0" fillId="14" borderId="18" xfId="0" applyFill="1" applyBorder="1"/>
    <xf numFmtId="0" fontId="7" fillId="14" borderId="18" xfId="0" applyFont="1" applyFill="1" applyBorder="1" applyAlignment="1">
      <alignment horizontal="center" vertical="center"/>
    </xf>
    <xf numFmtId="0" fontId="1" fillId="15" borderId="13" xfId="0" applyFont="1" applyFill="1" applyBorder="1" applyAlignment="1">
      <alignment vertical="center"/>
    </xf>
    <xf numFmtId="0" fontId="1" fillId="15" borderId="14" xfId="0" applyFont="1" applyFill="1" applyBorder="1" applyAlignment="1">
      <alignment horizontal="center" vertical="center" wrapText="1"/>
    </xf>
    <xf numFmtId="0" fontId="0" fillId="15" borderId="14" xfId="0" applyFill="1" applyBorder="1"/>
    <xf numFmtId="0" fontId="1" fillId="15" borderId="15" xfId="0" applyFont="1" applyFill="1" applyBorder="1" applyAlignment="1">
      <alignment horizontal="center" vertical="center" wrapText="1"/>
    </xf>
    <xf numFmtId="0" fontId="0" fillId="14" borderId="26" xfId="0" applyFill="1" applyBorder="1"/>
    <xf numFmtId="0" fontId="0" fillId="14" borderId="4" xfId="0" applyFill="1" applyBorder="1"/>
    <xf numFmtId="0" fontId="7" fillId="14" borderId="4" xfId="0" applyFont="1" applyFill="1" applyBorder="1" applyAlignment="1">
      <alignment horizontal="center" vertical="center"/>
    </xf>
    <xf numFmtId="0" fontId="0" fillId="14" borderId="27" xfId="0" applyFill="1" applyBorder="1"/>
    <xf numFmtId="0" fontId="0" fillId="12" borderId="3" xfId="0" applyFill="1" applyBorder="1"/>
    <xf numFmtId="0" fontId="0" fillId="12" borderId="28" xfId="0" applyFill="1" applyBorder="1"/>
    <xf numFmtId="0" fontId="0" fillId="13" borderId="3" xfId="0" applyFill="1" applyBorder="1"/>
    <xf numFmtId="0" fontId="0" fillId="13" borderId="28" xfId="0" applyFill="1" applyBorder="1"/>
    <xf numFmtId="0" fontId="0" fillId="0" borderId="26"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30" xfId="0" applyBorder="1" applyAlignment="1">
      <alignment horizontal="center"/>
    </xf>
    <xf numFmtId="0" fontId="0" fillId="0" borderId="27" xfId="0" applyBorder="1" applyAlignment="1">
      <alignment horizontal="center" wrapText="1"/>
    </xf>
    <xf numFmtId="166" fontId="0" fillId="0" borderId="4" xfId="0" applyNumberFormat="1" applyBorder="1" applyAlignment="1">
      <alignment horizontal="center"/>
    </xf>
    <xf numFmtId="166" fontId="0" fillId="0" borderId="27" xfId="0" applyNumberFormat="1" applyBorder="1" applyAlignment="1">
      <alignment horizontal="center"/>
    </xf>
    <xf numFmtId="166" fontId="0" fillId="0" borderId="0" xfId="0" applyNumberFormat="1" applyAlignment="1">
      <alignment horizontal="center"/>
    </xf>
    <xf numFmtId="166" fontId="0" fillId="0" borderId="28" xfId="0" applyNumberFormat="1" applyBorder="1" applyAlignment="1">
      <alignment horizontal="center"/>
    </xf>
    <xf numFmtId="166" fontId="0" fillId="0" borderId="1" xfId="0" applyNumberFormat="1" applyBorder="1" applyAlignment="1">
      <alignment horizontal="center"/>
    </xf>
    <xf numFmtId="166" fontId="0" fillId="0" borderId="30" xfId="0" applyNumberFormat="1" applyBorder="1" applyAlignment="1">
      <alignment horizontal="center"/>
    </xf>
    <xf numFmtId="0" fontId="0" fillId="0" borderId="26" xfId="0" applyBorder="1" applyAlignment="1">
      <alignment horizontal="center" wrapText="1"/>
    </xf>
    <xf numFmtId="0" fontId="0" fillId="0" borderId="42" xfId="0" applyBorder="1" applyAlignment="1">
      <alignment horizontal="center" wrapText="1"/>
    </xf>
    <xf numFmtId="0" fontId="0" fillId="0" borderId="3" xfId="0" applyBorder="1" applyAlignment="1">
      <alignment horizontal="center" wrapText="1"/>
    </xf>
    <xf numFmtId="0" fontId="0" fillId="0" borderId="9" xfId="0" applyBorder="1" applyAlignment="1">
      <alignment horizontal="center" wrapText="1"/>
    </xf>
    <xf numFmtId="0" fontId="0" fillId="0" borderId="39" xfId="0" applyBorder="1" applyAlignment="1">
      <alignment horizontal="center" wrapText="1"/>
    </xf>
    <xf numFmtId="0" fontId="0" fillId="0" borderId="11" xfId="0" applyBorder="1" applyAlignment="1">
      <alignment horizontal="center" wrapText="1"/>
    </xf>
    <xf numFmtId="0" fontId="0" fillId="0" borderId="12" xfId="0" applyBorder="1" applyAlignment="1">
      <alignment horizontal="center" wrapText="1"/>
    </xf>
    <xf numFmtId="0" fontId="1" fillId="0" borderId="6" xfId="0" applyFont="1" applyBorder="1" applyAlignment="1">
      <alignment wrapText="1"/>
    </xf>
    <xf numFmtId="165" fontId="0" fillId="0" borderId="4" xfId="0" applyNumberFormat="1" applyBorder="1" applyAlignment="1">
      <alignment horizontal="center"/>
    </xf>
    <xf numFmtId="165" fontId="0" fillId="0" borderId="1" xfId="0" applyNumberFormat="1" applyBorder="1" applyAlignment="1">
      <alignment horizontal="center"/>
    </xf>
    <xf numFmtId="168" fontId="0" fillId="0" borderId="1" xfId="0" applyNumberFormat="1" applyBorder="1" applyAlignment="1">
      <alignment horizontal="center"/>
    </xf>
    <xf numFmtId="164" fontId="0" fillId="0" borderId="0" xfId="0" applyNumberFormat="1" applyAlignment="1">
      <alignment horizontal="center"/>
    </xf>
    <xf numFmtId="164" fontId="0" fillId="0" borderId="1" xfId="0" applyNumberFormat="1" applyBorder="1" applyAlignment="1">
      <alignment horizontal="center"/>
    </xf>
    <xf numFmtId="0" fontId="1" fillId="0" borderId="2" xfId="0" applyFont="1" applyBorder="1" applyAlignment="1">
      <alignment horizontal="center" wrapText="1"/>
    </xf>
    <xf numFmtId="0" fontId="1" fillId="0" borderId="4" xfId="0" applyFont="1" applyBorder="1" applyAlignment="1">
      <alignment horizontal="center" wrapText="1"/>
    </xf>
    <xf numFmtId="0" fontId="1" fillId="0" borderId="27" xfId="0" applyFont="1" applyBorder="1" applyAlignment="1">
      <alignment horizontal="center"/>
    </xf>
    <xf numFmtId="0" fontId="0" fillId="0" borderId="1" xfId="0" applyBorder="1" applyAlignment="1">
      <alignment horizontal="center" wrapText="1"/>
    </xf>
    <xf numFmtId="0" fontId="0" fillId="0" borderId="29" xfId="0" applyBorder="1" applyAlignment="1">
      <alignment horizontal="center" wrapText="1"/>
    </xf>
    <xf numFmtId="165" fontId="0" fillId="0" borderId="27" xfId="0" applyNumberFormat="1" applyBorder="1"/>
    <xf numFmtId="165" fontId="0" fillId="0" borderId="28" xfId="0" applyNumberFormat="1" applyBorder="1"/>
    <xf numFmtId="165" fontId="0" fillId="0" borderId="30" xfId="0" applyNumberFormat="1" applyBorder="1"/>
    <xf numFmtId="165" fontId="0" fillId="0" borderId="3" xfId="0" applyNumberFormat="1" applyBorder="1"/>
    <xf numFmtId="165" fontId="0" fillId="0" borderId="29" xfId="0" applyNumberFormat="1" applyBorder="1"/>
    <xf numFmtId="165" fontId="0" fillId="0" borderId="27" xfId="0" applyNumberFormat="1" applyBorder="1" applyAlignment="1">
      <alignment horizontal="center"/>
    </xf>
    <xf numFmtId="165" fontId="0" fillId="0" borderId="28" xfId="0" applyNumberFormat="1" applyBorder="1" applyAlignment="1">
      <alignment horizontal="center"/>
    </xf>
    <xf numFmtId="165" fontId="0" fillId="0" borderId="30" xfId="0" applyNumberFormat="1" applyBorder="1" applyAlignment="1">
      <alignment horizontal="center"/>
    </xf>
    <xf numFmtId="0" fontId="0" fillId="0" borderId="9" xfId="0" applyBorder="1" applyAlignment="1">
      <alignment horizontal="center"/>
    </xf>
    <xf numFmtId="0" fontId="0" fillId="0" borderId="39" xfId="0" applyBorder="1" applyAlignment="1">
      <alignment horizontal="center"/>
    </xf>
    <xf numFmtId="0" fontId="0" fillId="0" borderId="12" xfId="0" applyBorder="1" applyAlignment="1">
      <alignment horizontal="center"/>
    </xf>
    <xf numFmtId="0" fontId="0" fillId="0" borderId="31" xfId="0" applyBorder="1" applyAlignment="1">
      <alignment horizontal="center"/>
    </xf>
    <xf numFmtId="0" fontId="0" fillId="0" borderId="2" xfId="0" applyBorder="1" applyAlignment="1">
      <alignment horizontal="center"/>
    </xf>
    <xf numFmtId="0" fontId="0" fillId="0" borderId="32" xfId="0" applyBorder="1" applyAlignment="1">
      <alignment horizontal="center"/>
    </xf>
    <xf numFmtId="0" fontId="1" fillId="0" borderId="37" xfId="0" applyFont="1" applyBorder="1" applyAlignment="1">
      <alignment horizontal="center" wrapText="1"/>
    </xf>
    <xf numFmtId="0" fontId="1" fillId="0" borderId="38" xfId="0" applyFont="1" applyBorder="1" applyAlignment="1">
      <alignment horizontal="center" wrapText="1"/>
    </xf>
    <xf numFmtId="0" fontId="0" fillId="0" borderId="35" xfId="0" applyBorder="1" applyAlignment="1">
      <alignment horizontal="center"/>
    </xf>
    <xf numFmtId="0" fontId="0" fillId="0" borderId="34" xfId="0" applyBorder="1" applyAlignment="1">
      <alignment horizontal="center"/>
    </xf>
    <xf numFmtId="0" fontId="0" fillId="0" borderId="25" xfId="0" applyBorder="1" applyAlignment="1">
      <alignment horizontal="center" wrapText="1"/>
    </xf>
    <xf numFmtId="0" fontId="3" fillId="0" borderId="25" xfId="0" applyFont="1" applyBorder="1" applyAlignment="1">
      <alignment horizontal="center"/>
    </xf>
    <xf numFmtId="0" fontId="0" fillId="0" borderId="2" xfId="0" applyBorder="1" applyAlignment="1">
      <alignment horizontal="center" wrapText="1"/>
    </xf>
    <xf numFmtId="0" fontId="0" fillId="0" borderId="32" xfId="0" applyBorder="1" applyAlignment="1">
      <alignment horizontal="center" wrapText="1"/>
    </xf>
    <xf numFmtId="167" fontId="0" fillId="0" borderId="1" xfId="1" applyNumberFormat="1" applyFont="1" applyBorder="1" applyAlignment="1">
      <alignment horizontal="center"/>
    </xf>
    <xf numFmtId="167" fontId="0" fillId="0" borderId="30" xfId="1" applyNumberFormat="1" applyFont="1" applyBorder="1" applyAlignment="1">
      <alignment horizontal="center"/>
    </xf>
    <xf numFmtId="0" fontId="0" fillId="0" borderId="0" xfId="0" applyAlignment="1">
      <alignment horizontal="left" wrapText="1"/>
    </xf>
    <xf numFmtId="0" fontId="1" fillId="8" borderId="35" xfId="0" applyFont="1" applyFill="1" applyBorder="1" applyAlignment="1">
      <alignment wrapText="1"/>
    </xf>
    <xf numFmtId="165" fontId="0" fillId="0" borderId="26" xfId="0" applyNumberFormat="1" applyBorder="1" applyAlignment="1">
      <alignment horizontal="center"/>
    </xf>
    <xf numFmtId="165" fontId="0" fillId="0" borderId="3" xfId="0" applyNumberFormat="1" applyBorder="1" applyAlignment="1">
      <alignment horizontal="center"/>
    </xf>
    <xf numFmtId="165" fontId="0" fillId="0" borderId="29" xfId="0" applyNumberFormat="1" applyBorder="1" applyAlignment="1">
      <alignment horizontal="center"/>
    </xf>
    <xf numFmtId="0" fontId="0" fillId="0" borderId="2" xfId="0" applyBorder="1" applyAlignment="1">
      <alignment horizontal="right" wrapText="1"/>
    </xf>
    <xf numFmtId="0" fontId="0" fillId="0" borderId="32" xfId="0" applyBorder="1" applyAlignment="1">
      <alignment horizontal="right" wrapText="1"/>
    </xf>
    <xf numFmtId="166" fontId="0" fillId="0" borderId="0" xfId="0" applyNumberFormat="1" applyAlignment="1">
      <alignment horizontal="right"/>
    </xf>
    <xf numFmtId="166" fontId="0" fillId="0" borderId="28" xfId="0" applyNumberFormat="1" applyBorder="1" applyAlignment="1">
      <alignment horizontal="right"/>
    </xf>
    <xf numFmtId="166" fontId="0" fillId="0" borderId="1" xfId="0" applyNumberFormat="1" applyBorder="1" applyAlignment="1">
      <alignment horizontal="right"/>
    </xf>
    <xf numFmtId="166" fontId="0" fillId="0" borderId="30" xfId="0" applyNumberFormat="1" applyBorder="1" applyAlignment="1">
      <alignment horizontal="right"/>
    </xf>
    <xf numFmtId="0" fontId="0" fillId="0" borderId="0" xfId="0" applyAlignment="1">
      <alignment horizontal="right"/>
    </xf>
    <xf numFmtId="1" fontId="0" fillId="0" borderId="2" xfId="0" applyNumberFormat="1" applyBorder="1" applyAlignment="1">
      <alignment horizontal="right"/>
    </xf>
    <xf numFmtId="1" fontId="0" fillId="0" borderId="32" xfId="0" applyNumberFormat="1" applyBorder="1" applyAlignment="1">
      <alignment horizontal="right"/>
    </xf>
    <xf numFmtId="1" fontId="0" fillId="0" borderId="2" xfId="0" applyNumberFormat="1" applyBorder="1" applyAlignment="1">
      <alignment horizontal="center"/>
    </xf>
    <xf numFmtId="1" fontId="0" fillId="0" borderId="32" xfId="0" applyNumberFormat="1" applyBorder="1" applyAlignment="1">
      <alignment horizontal="center"/>
    </xf>
    <xf numFmtId="2" fontId="0" fillId="0" borderId="4" xfId="0" applyNumberFormat="1" applyBorder="1" applyAlignment="1">
      <alignment horizontal="center"/>
    </xf>
    <xf numFmtId="2" fontId="0" fillId="0" borderId="27" xfId="0" applyNumberFormat="1" applyBorder="1" applyAlignment="1">
      <alignment horizontal="center"/>
    </xf>
    <xf numFmtId="2" fontId="0" fillId="0" borderId="28" xfId="0" applyNumberFormat="1" applyBorder="1" applyAlignment="1">
      <alignment horizontal="center"/>
    </xf>
    <xf numFmtId="2" fontId="0" fillId="0" borderId="1" xfId="0" applyNumberFormat="1" applyBorder="1" applyAlignment="1">
      <alignment horizontal="center"/>
    </xf>
    <xf numFmtId="2" fontId="0" fillId="0" borderId="30" xfId="0" applyNumberFormat="1" applyBorder="1" applyAlignment="1">
      <alignment horizontal="center"/>
    </xf>
    <xf numFmtId="0" fontId="1" fillId="0" borderId="41" xfId="0" applyFont="1" applyBorder="1" applyAlignment="1">
      <alignment horizontal="center" wrapText="1"/>
    </xf>
    <xf numFmtId="164" fontId="0" fillId="0" borderId="3" xfId="0" applyNumberFormat="1" applyBorder="1" applyAlignment="1">
      <alignment horizontal="center"/>
    </xf>
    <xf numFmtId="164" fontId="0" fillId="0" borderId="28" xfId="0" applyNumberFormat="1" applyBorder="1" applyAlignment="1">
      <alignment horizontal="center"/>
    </xf>
    <xf numFmtId="164" fontId="0" fillId="0" borderId="29" xfId="0" applyNumberFormat="1" applyBorder="1" applyAlignment="1">
      <alignment horizontal="center"/>
    </xf>
    <xf numFmtId="164" fontId="0" fillId="0" borderId="30" xfId="0" applyNumberFormat="1" applyBorder="1" applyAlignment="1">
      <alignment horizontal="center"/>
    </xf>
    <xf numFmtId="2" fontId="0" fillId="0" borderId="29" xfId="0" applyNumberFormat="1" applyBorder="1" applyAlignment="1">
      <alignment horizontal="center"/>
    </xf>
    <xf numFmtId="1" fontId="0" fillId="0" borderId="29" xfId="0" applyNumberFormat="1" applyBorder="1" applyAlignment="1">
      <alignment horizontal="center"/>
    </xf>
    <xf numFmtId="1" fontId="0" fillId="0" borderId="1" xfId="0" applyNumberFormat="1" applyBorder="1" applyAlignment="1">
      <alignment horizontal="center"/>
    </xf>
    <xf numFmtId="1" fontId="0" fillId="0" borderId="30" xfId="0" applyNumberFormat="1" applyBorder="1" applyAlignment="1">
      <alignment horizontal="center"/>
    </xf>
    <xf numFmtId="0" fontId="0" fillId="0" borderId="31" xfId="0" applyBorder="1" applyAlignment="1">
      <alignment horizontal="center" wrapText="1"/>
    </xf>
    <xf numFmtId="0" fontId="0" fillId="0" borderId="28" xfId="0" applyBorder="1" applyAlignment="1">
      <alignment horizontal="center" wrapText="1"/>
    </xf>
    <xf numFmtId="11" fontId="0" fillId="0" borderId="4" xfId="0" applyNumberFormat="1" applyBorder="1" applyAlignment="1">
      <alignment horizontal="center"/>
    </xf>
    <xf numFmtId="11" fontId="0" fillId="0" borderId="27" xfId="0" applyNumberFormat="1" applyBorder="1" applyAlignment="1">
      <alignment horizontal="center"/>
    </xf>
    <xf numFmtId="11" fontId="0" fillId="0" borderId="0" xfId="0" applyNumberFormat="1" applyAlignment="1">
      <alignment horizontal="center"/>
    </xf>
    <xf numFmtId="11" fontId="0" fillId="0" borderId="28" xfId="0" applyNumberFormat="1" applyBorder="1" applyAlignment="1">
      <alignment horizontal="center"/>
    </xf>
    <xf numFmtId="11" fontId="0" fillId="0" borderId="1" xfId="0" applyNumberFormat="1" applyBorder="1" applyAlignment="1">
      <alignment horizontal="center"/>
    </xf>
    <xf numFmtId="11" fontId="0" fillId="0" borderId="30" xfId="0" applyNumberFormat="1" applyBorder="1" applyAlignment="1">
      <alignment horizontal="center"/>
    </xf>
    <xf numFmtId="11" fontId="0" fillId="0" borderId="26" xfId="0" applyNumberFormat="1" applyBorder="1" applyAlignment="1">
      <alignment horizontal="center"/>
    </xf>
    <xf numFmtId="11" fontId="0" fillId="0" borderId="3" xfId="0" applyNumberFormat="1" applyBorder="1" applyAlignment="1">
      <alignment horizontal="center"/>
    </xf>
    <xf numFmtId="11" fontId="0" fillId="0" borderId="29" xfId="0" applyNumberFormat="1" applyBorder="1" applyAlignment="1">
      <alignment horizontal="center"/>
    </xf>
    <xf numFmtId="0" fontId="0" fillId="2" borderId="0" xfId="0" applyFill="1" applyAlignment="1" applyProtection="1">
      <alignment horizontal="center"/>
      <protection locked="0"/>
    </xf>
    <xf numFmtId="0" fontId="0" fillId="10" borderId="26" xfId="0" applyFill="1" applyBorder="1"/>
    <xf numFmtId="0" fontId="0" fillId="10" borderId="4" xfId="0" applyFill="1" applyBorder="1"/>
    <xf numFmtId="0" fontId="0" fillId="10" borderId="27" xfId="0" applyFill="1" applyBorder="1"/>
    <xf numFmtId="0" fontId="18" fillId="9" borderId="0" xfId="0" applyFont="1" applyFill="1" applyAlignment="1">
      <alignment vertical="top"/>
    </xf>
    <xf numFmtId="0" fontId="0" fillId="2" borderId="0" xfId="0" applyFill="1" applyAlignment="1">
      <alignment horizontal="center"/>
    </xf>
    <xf numFmtId="0" fontId="8" fillId="0" borderId="17" xfId="0" applyFont="1" applyBorder="1" applyAlignment="1">
      <alignment horizontal="center"/>
    </xf>
    <xf numFmtId="0" fontId="8" fillId="0" borderId="18" xfId="0" applyFont="1" applyBorder="1" applyAlignment="1">
      <alignment horizontal="center"/>
    </xf>
    <xf numFmtId="0" fontId="8" fillId="0" borderId="19" xfId="0" applyFont="1" applyBorder="1" applyAlignment="1">
      <alignment horizontal="center"/>
    </xf>
    <xf numFmtId="0" fontId="0" fillId="0" borderId="0" xfId="0" applyAlignment="1">
      <alignment horizontal="center"/>
    </xf>
    <xf numFmtId="0" fontId="0" fillId="0" borderId="0" xfId="0" applyAlignment="1">
      <alignment horizontal="center" vertical="top" wrapText="1"/>
    </xf>
    <xf numFmtId="0" fontId="0" fillId="0" borderId="21" xfId="0" applyBorder="1" applyAlignment="1">
      <alignment horizontal="center" vertical="top" wrapText="1"/>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vertical="center"/>
    </xf>
    <xf numFmtId="0" fontId="0" fillId="0" borderId="0" xfId="0" applyAlignment="1">
      <alignment horizontal="center" vertical="center"/>
    </xf>
    <xf numFmtId="0" fontId="0" fillId="0" borderId="16" xfId="0" applyBorder="1" applyAlignment="1">
      <alignment horizontal="center" vertical="center"/>
    </xf>
    <xf numFmtId="0" fontId="0" fillId="0" borderId="23" xfId="0" applyBorder="1" applyAlignment="1">
      <alignment horizontal="center"/>
    </xf>
    <xf numFmtId="0" fontId="0" fillId="0" borderId="16" xfId="0" applyBorder="1" applyAlignment="1">
      <alignment horizontal="center"/>
    </xf>
    <xf numFmtId="0" fontId="9" fillId="0" borderId="17" xfId="0" applyFont="1" applyBorder="1" applyAlignment="1">
      <alignment horizontal="center" vertical="center" wrapText="1"/>
    </xf>
    <xf numFmtId="0" fontId="9" fillId="0" borderId="18"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18" xfId="0" applyFont="1" applyBorder="1" applyAlignment="1">
      <alignment horizontal="center" vertical="center"/>
    </xf>
    <xf numFmtId="0" fontId="9" fillId="0" borderId="19" xfId="0" applyFont="1" applyBorder="1" applyAlignment="1">
      <alignment horizontal="center" vertical="center"/>
    </xf>
    <xf numFmtId="0" fontId="8" fillId="0" borderId="17" xfId="0" applyFont="1" applyBorder="1" applyAlignment="1">
      <alignment horizontal="center" vertical="center"/>
    </xf>
    <xf numFmtId="0" fontId="8" fillId="0" borderId="18" xfId="0" applyFont="1" applyBorder="1" applyAlignment="1">
      <alignment horizontal="center" vertical="center"/>
    </xf>
    <xf numFmtId="0" fontId="8" fillId="0" borderId="19" xfId="0" applyFont="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21" xfId="0" applyBorder="1" applyAlignment="1">
      <alignment horizontal="left" vertical="top"/>
    </xf>
    <xf numFmtId="0" fontId="0" fillId="0" borderId="21" xfId="0" applyBorder="1" applyAlignment="1">
      <alignment horizontal="left" vertical="top" wrapText="1"/>
    </xf>
    <xf numFmtId="0" fontId="12" fillId="9" borderId="0" xfId="0" applyFont="1" applyFill="1" applyAlignment="1">
      <alignment horizontal="center" vertical="center"/>
    </xf>
    <xf numFmtId="0" fontId="0" fillId="0" borderId="20" xfId="0" applyBorder="1" applyAlignment="1">
      <alignment horizontal="center" vertical="top" wrapText="1"/>
    </xf>
    <xf numFmtId="0" fontId="0" fillId="0" borderId="21" xfId="0" applyBorder="1" applyAlignment="1">
      <alignment horizontal="center" vertical="top"/>
    </xf>
    <xf numFmtId="0" fontId="0" fillId="0" borderId="22" xfId="0" applyBorder="1" applyAlignment="1">
      <alignment horizontal="center" vertical="top"/>
    </xf>
    <xf numFmtId="0" fontId="0" fillId="0" borderId="13" xfId="0" applyBorder="1" applyAlignment="1">
      <alignment horizontal="left" vertical="center" wrapText="1"/>
    </xf>
    <xf numFmtId="0" fontId="0" fillId="0" borderId="14" xfId="0" applyBorder="1" applyAlignment="1">
      <alignment horizontal="left" vertical="center"/>
    </xf>
    <xf numFmtId="0" fontId="0" fillId="0" borderId="15" xfId="0" applyBorder="1" applyAlignment="1">
      <alignment horizontal="left" vertical="center"/>
    </xf>
    <xf numFmtId="0" fontId="7" fillId="14" borderId="18" xfId="0" applyFont="1" applyFill="1" applyBorder="1" applyAlignment="1">
      <alignment horizontal="center" vertical="center"/>
    </xf>
    <xf numFmtId="0" fontId="10" fillId="9" borderId="0" xfId="0" applyFont="1" applyFill="1" applyAlignment="1">
      <alignment horizontal="center" vertical="center"/>
    </xf>
    <xf numFmtId="0" fontId="11" fillId="10" borderId="0" xfId="0" applyFont="1" applyFill="1" applyAlignment="1">
      <alignment horizontal="center" vertical="center"/>
    </xf>
    <xf numFmtId="0" fontId="11" fillId="10" borderId="4" xfId="0" applyFont="1" applyFill="1" applyBorder="1" applyAlignment="1">
      <alignment horizontal="center" vertical="center"/>
    </xf>
    <xf numFmtId="0" fontId="7" fillId="14" borderId="4" xfId="0" applyFont="1" applyFill="1" applyBorder="1" applyAlignment="1">
      <alignment horizontal="center" vertical="center" wrapText="1"/>
    </xf>
    <xf numFmtId="0" fontId="7" fillId="9" borderId="0" xfId="0" applyFont="1" applyFill="1" applyAlignment="1">
      <alignment horizontal="center" vertical="center"/>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7" fillId="14" borderId="4" xfId="0" applyFont="1" applyFill="1" applyBorder="1" applyAlignment="1">
      <alignment horizontal="center" vertical="center"/>
    </xf>
  </cellXfs>
  <cellStyles count="2">
    <cellStyle name="Comma" xfId="1" builtinId="3"/>
    <cellStyle name="Normal" xfId="0" builtinId="0"/>
  </cellStyles>
  <dxfs count="0"/>
  <tableStyles count="0" defaultTableStyle="TableStyleMedium2" defaultPivotStyle="PivotStyleLight16"/>
  <colors>
    <mruColors>
      <color rgb="FF257766"/>
      <color rgb="FFDBBE93"/>
      <color rgb="FFC2B59B"/>
      <color rgb="FF007766"/>
      <color rgb="FFF7E3C9"/>
      <color rgb="FF17425D"/>
      <color rgb="FFEDCCA9"/>
      <color rgb="FF3285A5"/>
      <color rgb="FF4DD6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Climate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solidFill>
              <a:schemeClr val="accent1"/>
            </a:solidFill>
            <a:ln>
              <a:noFill/>
            </a:ln>
            <a:effectLst/>
          </c:spPr>
          <c:invertIfNegative val="0"/>
          <c:dPt>
            <c:idx val="0"/>
            <c:invertIfNegative val="0"/>
            <c:bubble3D val="0"/>
            <c:spPr>
              <a:solidFill>
                <a:srgbClr val="257766"/>
              </a:solidFill>
              <a:ln>
                <a:noFill/>
              </a:ln>
              <a:effectLst/>
            </c:spPr>
            <c:extLst>
              <c:ext xmlns:c16="http://schemas.microsoft.com/office/drawing/2014/chart" uri="{C3380CC4-5D6E-409C-BE32-E72D297353CC}">
                <c16:uniqueId val="{00000001-1D92-EE47-B650-87C7EFC73632}"/>
              </c:ext>
            </c:extLst>
          </c:dPt>
          <c:dPt>
            <c:idx val="1"/>
            <c:invertIfNegative val="0"/>
            <c:bubble3D val="0"/>
            <c:spPr>
              <a:solidFill>
                <a:srgbClr val="C2B59B"/>
              </a:solidFill>
              <a:ln>
                <a:noFill/>
              </a:ln>
              <a:effectLst/>
            </c:spPr>
            <c:extLst>
              <c:ext xmlns:c16="http://schemas.microsoft.com/office/drawing/2014/chart" uri="{C3380CC4-5D6E-409C-BE32-E72D297353CC}">
                <c16:uniqueId val="{00000003-1D92-EE47-B650-87C7EFC73632}"/>
              </c:ext>
            </c:extLst>
          </c:dPt>
          <c:dPt>
            <c:idx val="2"/>
            <c:invertIfNegative val="0"/>
            <c:bubble3D val="0"/>
            <c:spPr>
              <a:solidFill>
                <a:srgbClr val="DBBE93"/>
              </a:solidFill>
              <a:ln>
                <a:noFill/>
              </a:ln>
              <a:effectLst/>
            </c:spPr>
            <c:extLst>
              <c:ext xmlns:c16="http://schemas.microsoft.com/office/drawing/2014/chart" uri="{C3380CC4-5D6E-409C-BE32-E72D297353CC}">
                <c16:uniqueId val="{00000005-1D92-EE47-B650-87C7EFC73632}"/>
              </c:ext>
            </c:extLst>
          </c:dPt>
          <c:cat>
            <c:strRef>
              <c:f>'Solution 1 Calculator'!$C$102:$E$102</c:f>
              <c:strCache>
                <c:ptCount val="3"/>
                <c:pt idx="0">
                  <c:v>Reusable polypropylene takeaway container</c:v>
                </c:pt>
                <c:pt idx="1">
                  <c:v>Single-use bagasse container with PET lid</c:v>
                </c:pt>
                <c:pt idx="2">
                  <c:v>Single-use polypropylene container</c:v>
                </c:pt>
              </c:strCache>
            </c:strRef>
          </c:cat>
          <c:val>
            <c:numRef>
              <c:f>'Solution 1 Calculator'!$C$103:$E$103</c:f>
              <c:numCache>
                <c:formatCode>0</c:formatCode>
                <c:ptCount val="3"/>
                <c:pt idx="0">
                  <c:v>17.35135473837688</c:v>
                </c:pt>
                <c:pt idx="1">
                  <c:v>14.17223429311171</c:v>
                </c:pt>
                <c:pt idx="2">
                  <c:v>18.418695887520013</c:v>
                </c:pt>
              </c:numCache>
            </c:numRef>
          </c:val>
          <c:extLst>
            <c:ext xmlns:c16="http://schemas.microsoft.com/office/drawing/2014/chart" uri="{C3380CC4-5D6E-409C-BE32-E72D297353CC}">
              <c16:uniqueId val="{00000006-1D92-EE47-B650-87C7EFC73632}"/>
            </c:ext>
          </c:extLst>
        </c:ser>
        <c:dLbls>
          <c:showLegendKey val="0"/>
          <c:showVal val="0"/>
          <c:showCatName val="0"/>
          <c:showSerName val="0"/>
          <c:showPercent val="0"/>
          <c:showBubbleSize val="0"/>
        </c:dLbls>
        <c:gapWidth val="150"/>
        <c:overlap val="100"/>
        <c:axId val="1079659904"/>
        <c:axId val="1110987440"/>
      </c:barChart>
      <c:catAx>
        <c:axId val="1079659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0987440"/>
        <c:crosses val="autoZero"/>
        <c:auto val="1"/>
        <c:lblAlgn val="ctr"/>
        <c:lblOffset val="100"/>
        <c:noMultiLvlLbl val="0"/>
      </c:catAx>
      <c:valAx>
        <c:axId val="11109874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GHG emissions (kg CO2-eq)</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96599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Water Depletion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solidFill>
              <a:srgbClr val="007766"/>
            </a:solidFill>
            <a:ln>
              <a:noFill/>
            </a:ln>
            <a:effectLst/>
          </c:spPr>
          <c:invertIfNegative val="0"/>
          <c:dPt>
            <c:idx val="0"/>
            <c:invertIfNegative val="0"/>
            <c:bubble3D val="0"/>
            <c:spPr>
              <a:solidFill>
                <a:srgbClr val="007766"/>
              </a:solidFill>
              <a:ln>
                <a:noFill/>
              </a:ln>
              <a:effectLst/>
            </c:spPr>
            <c:extLst>
              <c:ext xmlns:c16="http://schemas.microsoft.com/office/drawing/2014/chart" uri="{C3380CC4-5D6E-409C-BE32-E72D297353CC}">
                <c16:uniqueId val="{00000001-0F0B-5849-A89E-81242E3C54D8}"/>
              </c:ext>
            </c:extLst>
          </c:dPt>
          <c:dPt>
            <c:idx val="1"/>
            <c:invertIfNegative val="0"/>
            <c:bubble3D val="0"/>
            <c:spPr>
              <a:solidFill>
                <a:srgbClr val="C2B59B"/>
              </a:solidFill>
              <a:ln>
                <a:noFill/>
              </a:ln>
              <a:effectLst/>
            </c:spPr>
            <c:extLst>
              <c:ext xmlns:c16="http://schemas.microsoft.com/office/drawing/2014/chart" uri="{C3380CC4-5D6E-409C-BE32-E72D297353CC}">
                <c16:uniqueId val="{00000003-0F0B-5849-A89E-81242E3C54D8}"/>
              </c:ext>
            </c:extLst>
          </c:dPt>
          <c:cat>
            <c:strRef>
              <c:f>'Solution 4 Calculator'!$K$30:$L$30</c:f>
              <c:strCache>
                <c:ptCount val="2"/>
                <c:pt idx="0">
                  <c:v>Waste palm leaf beverage straw</c:v>
                </c:pt>
                <c:pt idx="1">
                  <c:v>Polypropylene beverage straw</c:v>
                </c:pt>
              </c:strCache>
            </c:strRef>
          </c:cat>
          <c:val>
            <c:numRef>
              <c:f>'Solution 4 Calculator'!$K$31:$L$31</c:f>
              <c:numCache>
                <c:formatCode>General</c:formatCode>
                <c:ptCount val="2"/>
                <c:pt idx="0">
                  <c:v>1.923361205905497E-2</c:v>
                </c:pt>
                <c:pt idx="1">
                  <c:v>0.99025766511999991</c:v>
                </c:pt>
              </c:numCache>
            </c:numRef>
          </c:val>
          <c:extLst>
            <c:ext xmlns:c16="http://schemas.microsoft.com/office/drawing/2014/chart" uri="{C3380CC4-5D6E-409C-BE32-E72D297353CC}">
              <c16:uniqueId val="{00000004-0F0B-5849-A89E-81242E3C54D8}"/>
            </c:ext>
          </c:extLst>
        </c:ser>
        <c:dLbls>
          <c:showLegendKey val="0"/>
          <c:showVal val="0"/>
          <c:showCatName val="0"/>
          <c:showSerName val="0"/>
          <c:showPercent val="0"/>
          <c:showBubbleSize val="0"/>
        </c:dLbls>
        <c:gapWidth val="150"/>
        <c:overlap val="100"/>
        <c:axId val="702764400"/>
        <c:axId val="702802048"/>
      </c:barChart>
      <c:catAx>
        <c:axId val="702764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802048"/>
        <c:crosses val="autoZero"/>
        <c:auto val="1"/>
        <c:lblAlgn val="ctr"/>
        <c:lblOffset val="100"/>
        <c:noMultiLvlLbl val="0"/>
      </c:catAx>
      <c:valAx>
        <c:axId val="702802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Water (liters/straw)</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7644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Cumulative</a:t>
            </a:r>
            <a:r>
              <a:rPr lang="en-US" baseline="0"/>
              <a:t> Energy Demand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solidFill>
              <a:srgbClr val="007766"/>
            </a:solidFill>
            <a:ln>
              <a:noFill/>
            </a:ln>
            <a:effectLst/>
          </c:spPr>
          <c:invertIfNegative val="0"/>
          <c:dPt>
            <c:idx val="0"/>
            <c:invertIfNegative val="0"/>
            <c:bubble3D val="0"/>
            <c:spPr>
              <a:solidFill>
                <a:srgbClr val="007766"/>
              </a:solidFill>
              <a:ln>
                <a:noFill/>
              </a:ln>
              <a:effectLst/>
            </c:spPr>
            <c:extLst>
              <c:ext xmlns:c16="http://schemas.microsoft.com/office/drawing/2014/chart" uri="{C3380CC4-5D6E-409C-BE32-E72D297353CC}">
                <c16:uniqueId val="{00000001-489E-5841-925F-2A19BC95EA62}"/>
              </c:ext>
            </c:extLst>
          </c:dPt>
          <c:dPt>
            <c:idx val="1"/>
            <c:invertIfNegative val="0"/>
            <c:bubble3D val="0"/>
            <c:spPr>
              <a:solidFill>
                <a:srgbClr val="C2B59B"/>
              </a:solidFill>
              <a:ln>
                <a:noFill/>
              </a:ln>
              <a:effectLst/>
            </c:spPr>
            <c:extLst>
              <c:ext xmlns:c16="http://schemas.microsoft.com/office/drawing/2014/chart" uri="{C3380CC4-5D6E-409C-BE32-E72D297353CC}">
                <c16:uniqueId val="{00000003-489E-5841-925F-2A19BC95EA62}"/>
              </c:ext>
            </c:extLst>
          </c:dPt>
          <c:cat>
            <c:strRef>
              <c:f>'Solution 4 Calculator'!$G$30:$H$30</c:f>
              <c:strCache>
                <c:ptCount val="2"/>
                <c:pt idx="0">
                  <c:v>Waste palm leaf beverage straw</c:v>
                </c:pt>
                <c:pt idx="1">
                  <c:v>Polypropylene beverage straw</c:v>
                </c:pt>
              </c:strCache>
            </c:strRef>
          </c:cat>
          <c:val>
            <c:numRef>
              <c:f>'Solution 4 Calculator'!$G$31:$H$31</c:f>
              <c:numCache>
                <c:formatCode>General</c:formatCode>
                <c:ptCount val="2"/>
                <c:pt idx="0">
                  <c:v>8.8215646482036544E-2</c:v>
                </c:pt>
                <c:pt idx="1">
                  <c:v>6.4571183604340607</c:v>
                </c:pt>
              </c:numCache>
            </c:numRef>
          </c:val>
          <c:extLst>
            <c:ext xmlns:c16="http://schemas.microsoft.com/office/drawing/2014/chart" uri="{C3380CC4-5D6E-409C-BE32-E72D297353CC}">
              <c16:uniqueId val="{00000004-489E-5841-925F-2A19BC95EA62}"/>
            </c:ext>
          </c:extLst>
        </c:ser>
        <c:dLbls>
          <c:showLegendKey val="0"/>
          <c:showVal val="0"/>
          <c:showCatName val="0"/>
          <c:showSerName val="0"/>
          <c:showPercent val="0"/>
          <c:showBubbleSize val="0"/>
        </c:dLbls>
        <c:gapWidth val="150"/>
        <c:overlap val="100"/>
        <c:axId val="1176363952"/>
        <c:axId val="730633760"/>
      </c:barChart>
      <c:catAx>
        <c:axId val="1176363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0633760"/>
        <c:crosses val="autoZero"/>
        <c:auto val="1"/>
        <c:lblAlgn val="ctr"/>
        <c:lblOffset val="100"/>
        <c:noMultiLvlLbl val="0"/>
      </c:catAx>
      <c:valAx>
        <c:axId val="730633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Energy (MJ-eq/straw)</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63639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Climate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solidFill>
              <a:srgbClr val="007766"/>
            </a:solidFill>
            <a:ln>
              <a:noFill/>
            </a:ln>
            <a:effectLst/>
          </c:spPr>
          <c:invertIfNegative val="0"/>
          <c:dPt>
            <c:idx val="0"/>
            <c:invertIfNegative val="0"/>
            <c:bubble3D val="0"/>
            <c:spPr>
              <a:solidFill>
                <a:srgbClr val="007766"/>
              </a:solidFill>
              <a:ln>
                <a:noFill/>
              </a:ln>
              <a:effectLst/>
            </c:spPr>
            <c:extLst>
              <c:ext xmlns:c16="http://schemas.microsoft.com/office/drawing/2014/chart" uri="{C3380CC4-5D6E-409C-BE32-E72D297353CC}">
                <c16:uniqueId val="{00000001-6BB8-504C-A114-4DACB51A3F6C}"/>
              </c:ext>
            </c:extLst>
          </c:dPt>
          <c:dPt>
            <c:idx val="1"/>
            <c:invertIfNegative val="0"/>
            <c:bubble3D val="0"/>
            <c:spPr>
              <a:solidFill>
                <a:srgbClr val="C2B59B"/>
              </a:solidFill>
              <a:ln>
                <a:noFill/>
              </a:ln>
              <a:effectLst/>
            </c:spPr>
            <c:extLst>
              <c:ext xmlns:c16="http://schemas.microsoft.com/office/drawing/2014/chart" uri="{C3380CC4-5D6E-409C-BE32-E72D297353CC}">
                <c16:uniqueId val="{00000003-6BB8-504C-A114-4DACB51A3F6C}"/>
              </c:ext>
            </c:extLst>
          </c:dPt>
          <c:cat>
            <c:strRef>
              <c:f>'Solution 4 Calculator'!$C$30:$D$30</c:f>
              <c:strCache>
                <c:ptCount val="2"/>
                <c:pt idx="0">
                  <c:v>Waste palm leaf beverage straw</c:v>
                </c:pt>
                <c:pt idx="1">
                  <c:v>Polypropylene beverage straw</c:v>
                </c:pt>
              </c:strCache>
            </c:strRef>
          </c:cat>
          <c:val>
            <c:numRef>
              <c:f>'Solution 4 Calculator'!$C$31:$D$31</c:f>
              <c:numCache>
                <c:formatCode>General</c:formatCode>
                <c:ptCount val="2"/>
                <c:pt idx="0">
                  <c:v>5.8415519967155195E-3</c:v>
                </c:pt>
                <c:pt idx="1">
                  <c:v>0.29720677426000003</c:v>
                </c:pt>
              </c:numCache>
            </c:numRef>
          </c:val>
          <c:extLst>
            <c:ext xmlns:c16="http://schemas.microsoft.com/office/drawing/2014/chart" uri="{C3380CC4-5D6E-409C-BE32-E72D297353CC}">
              <c16:uniqueId val="{00000004-6BB8-504C-A114-4DACB51A3F6C}"/>
            </c:ext>
          </c:extLst>
        </c:ser>
        <c:dLbls>
          <c:showLegendKey val="0"/>
          <c:showVal val="0"/>
          <c:showCatName val="0"/>
          <c:showSerName val="0"/>
          <c:showPercent val="0"/>
          <c:showBubbleSize val="0"/>
        </c:dLbls>
        <c:gapWidth val="150"/>
        <c:overlap val="100"/>
        <c:axId val="763489232"/>
        <c:axId val="763484864"/>
      </c:barChart>
      <c:catAx>
        <c:axId val="763489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484864"/>
        <c:crosses val="autoZero"/>
        <c:auto val="1"/>
        <c:lblAlgn val="ctr"/>
        <c:lblOffset val="100"/>
        <c:noMultiLvlLbl val="0"/>
      </c:catAx>
      <c:valAx>
        <c:axId val="763484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GHG emissions</a:t>
                </a:r>
                <a:r>
                  <a:rPr lang="en-US" baseline="0"/>
                  <a:t> (kg CO2-eq/straw)</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4892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Climate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solidFill>
              <a:schemeClr val="accent1"/>
            </a:solidFill>
            <a:ln>
              <a:noFill/>
            </a:ln>
            <a:effectLst/>
          </c:spPr>
          <c:invertIfNegative val="0"/>
          <c:dPt>
            <c:idx val="0"/>
            <c:invertIfNegative val="0"/>
            <c:bubble3D val="0"/>
            <c:spPr>
              <a:solidFill>
                <a:srgbClr val="257766"/>
              </a:solidFill>
              <a:ln>
                <a:noFill/>
              </a:ln>
              <a:effectLst/>
            </c:spPr>
            <c:extLst>
              <c:ext xmlns:c16="http://schemas.microsoft.com/office/drawing/2014/chart" uri="{C3380CC4-5D6E-409C-BE32-E72D297353CC}">
                <c16:uniqueId val="{00000001-A6F9-C64E-8657-7DB8B8F5FA44}"/>
              </c:ext>
            </c:extLst>
          </c:dPt>
          <c:dPt>
            <c:idx val="1"/>
            <c:invertIfNegative val="0"/>
            <c:bubble3D val="0"/>
            <c:spPr>
              <a:solidFill>
                <a:srgbClr val="C2B59B"/>
              </a:solidFill>
              <a:ln>
                <a:noFill/>
              </a:ln>
              <a:effectLst/>
            </c:spPr>
            <c:extLst>
              <c:ext xmlns:c16="http://schemas.microsoft.com/office/drawing/2014/chart" uri="{C3380CC4-5D6E-409C-BE32-E72D297353CC}">
                <c16:uniqueId val="{00000003-A6F9-C64E-8657-7DB8B8F5FA44}"/>
              </c:ext>
            </c:extLst>
          </c:dPt>
          <c:dPt>
            <c:idx val="2"/>
            <c:invertIfNegative val="0"/>
            <c:bubble3D val="0"/>
            <c:spPr>
              <a:solidFill>
                <a:srgbClr val="DBBE93"/>
              </a:solidFill>
              <a:ln>
                <a:noFill/>
              </a:ln>
              <a:effectLst/>
            </c:spPr>
            <c:extLst>
              <c:ext xmlns:c16="http://schemas.microsoft.com/office/drawing/2014/chart" uri="{C3380CC4-5D6E-409C-BE32-E72D297353CC}">
                <c16:uniqueId val="{00000002-A6F9-C64E-8657-7DB8B8F5FA44}"/>
              </c:ext>
            </c:extLst>
          </c:dPt>
          <c:cat>
            <c:strRef>
              <c:f>'Solution 1 Calculator'!$C$102:$E$102</c:f>
              <c:strCache>
                <c:ptCount val="3"/>
                <c:pt idx="0">
                  <c:v>Reusable polypropylene takeaway container</c:v>
                </c:pt>
                <c:pt idx="1">
                  <c:v>Single-use bagasse container with PET lid</c:v>
                </c:pt>
                <c:pt idx="2">
                  <c:v>Single-use polypropylene container</c:v>
                </c:pt>
              </c:strCache>
            </c:strRef>
          </c:cat>
          <c:val>
            <c:numRef>
              <c:f>'Solution 1 Calculator'!$C$103:$E$103</c:f>
              <c:numCache>
                <c:formatCode>0</c:formatCode>
                <c:ptCount val="3"/>
                <c:pt idx="0">
                  <c:v>17.35135473837688</c:v>
                </c:pt>
                <c:pt idx="1">
                  <c:v>14.17223429311171</c:v>
                </c:pt>
                <c:pt idx="2">
                  <c:v>18.418695887520013</c:v>
                </c:pt>
              </c:numCache>
            </c:numRef>
          </c:val>
          <c:extLst>
            <c:ext xmlns:c16="http://schemas.microsoft.com/office/drawing/2014/chart" uri="{C3380CC4-5D6E-409C-BE32-E72D297353CC}">
              <c16:uniqueId val="{00000000-A6F9-C64E-8657-7DB8B8F5FA44}"/>
            </c:ext>
          </c:extLst>
        </c:ser>
        <c:dLbls>
          <c:showLegendKey val="0"/>
          <c:showVal val="0"/>
          <c:showCatName val="0"/>
          <c:showSerName val="0"/>
          <c:showPercent val="0"/>
          <c:showBubbleSize val="0"/>
        </c:dLbls>
        <c:gapWidth val="150"/>
        <c:overlap val="100"/>
        <c:axId val="1079659904"/>
        <c:axId val="1110987440"/>
      </c:barChart>
      <c:catAx>
        <c:axId val="1079659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0987440"/>
        <c:crosses val="autoZero"/>
        <c:auto val="1"/>
        <c:lblAlgn val="ctr"/>
        <c:lblOffset val="100"/>
        <c:noMultiLvlLbl val="0"/>
      </c:catAx>
      <c:valAx>
        <c:axId val="11109874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GHG emissions (kg CO2-eq)</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96599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Cumulative Energy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solidFill>
              <a:schemeClr val="accent1"/>
            </a:solidFill>
            <a:ln>
              <a:noFill/>
            </a:ln>
            <a:effectLst/>
          </c:spPr>
          <c:invertIfNegative val="0"/>
          <c:dPt>
            <c:idx val="0"/>
            <c:invertIfNegative val="0"/>
            <c:bubble3D val="0"/>
            <c:spPr>
              <a:solidFill>
                <a:srgbClr val="007766"/>
              </a:solidFill>
              <a:ln>
                <a:noFill/>
              </a:ln>
              <a:effectLst/>
            </c:spPr>
            <c:extLst>
              <c:ext xmlns:c16="http://schemas.microsoft.com/office/drawing/2014/chart" uri="{C3380CC4-5D6E-409C-BE32-E72D297353CC}">
                <c16:uniqueId val="{00000001-C836-8C43-A9A9-0F24D9DE2AA1}"/>
              </c:ext>
            </c:extLst>
          </c:dPt>
          <c:dPt>
            <c:idx val="1"/>
            <c:invertIfNegative val="0"/>
            <c:bubble3D val="0"/>
            <c:spPr>
              <a:solidFill>
                <a:srgbClr val="C2B59B"/>
              </a:solidFill>
              <a:ln>
                <a:noFill/>
              </a:ln>
              <a:effectLst/>
            </c:spPr>
            <c:extLst>
              <c:ext xmlns:c16="http://schemas.microsoft.com/office/drawing/2014/chart" uri="{C3380CC4-5D6E-409C-BE32-E72D297353CC}">
                <c16:uniqueId val="{00000003-C836-8C43-A9A9-0F24D9DE2AA1}"/>
              </c:ext>
            </c:extLst>
          </c:dPt>
          <c:dPt>
            <c:idx val="2"/>
            <c:invertIfNegative val="0"/>
            <c:bubble3D val="0"/>
            <c:spPr>
              <a:solidFill>
                <a:srgbClr val="DBBE93"/>
              </a:solidFill>
              <a:ln>
                <a:noFill/>
              </a:ln>
              <a:effectLst/>
            </c:spPr>
            <c:extLst>
              <c:ext xmlns:c16="http://schemas.microsoft.com/office/drawing/2014/chart" uri="{C3380CC4-5D6E-409C-BE32-E72D297353CC}">
                <c16:uniqueId val="{00000002-C836-8C43-A9A9-0F24D9DE2AA1}"/>
              </c:ext>
            </c:extLst>
          </c:dPt>
          <c:cat>
            <c:strRef>
              <c:f>'Solution 1 Calculator'!$H$102:$J$102</c:f>
              <c:strCache>
                <c:ptCount val="3"/>
                <c:pt idx="0">
                  <c:v>Reusable polypropylene takeaway container</c:v>
                </c:pt>
                <c:pt idx="1">
                  <c:v>Single-use bagasse container with PET lid</c:v>
                </c:pt>
                <c:pt idx="2">
                  <c:v>Single-use polypropylene container</c:v>
                </c:pt>
              </c:strCache>
            </c:strRef>
          </c:cat>
          <c:val>
            <c:numRef>
              <c:f>'Solution 1 Calculator'!$H$103:$J$103</c:f>
              <c:numCache>
                <c:formatCode>0</c:formatCode>
                <c:ptCount val="3"/>
                <c:pt idx="0">
                  <c:v>242.17613203032167</c:v>
                </c:pt>
                <c:pt idx="1">
                  <c:v>185.56176772064345</c:v>
                </c:pt>
                <c:pt idx="2">
                  <c:v>517.25851934266234</c:v>
                </c:pt>
              </c:numCache>
            </c:numRef>
          </c:val>
          <c:extLst>
            <c:ext xmlns:c16="http://schemas.microsoft.com/office/drawing/2014/chart" uri="{C3380CC4-5D6E-409C-BE32-E72D297353CC}">
              <c16:uniqueId val="{00000000-C836-8C43-A9A9-0F24D9DE2AA1}"/>
            </c:ext>
          </c:extLst>
        </c:ser>
        <c:dLbls>
          <c:showLegendKey val="0"/>
          <c:showVal val="0"/>
          <c:showCatName val="0"/>
          <c:showSerName val="0"/>
          <c:showPercent val="0"/>
          <c:showBubbleSize val="0"/>
        </c:dLbls>
        <c:gapWidth val="150"/>
        <c:overlap val="100"/>
        <c:axId val="725936320"/>
        <c:axId val="788177392"/>
      </c:barChart>
      <c:catAx>
        <c:axId val="725936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8177392"/>
        <c:crosses val="autoZero"/>
        <c:auto val="1"/>
        <c:lblAlgn val="ctr"/>
        <c:lblOffset val="100"/>
        <c:noMultiLvlLbl val="0"/>
      </c:catAx>
      <c:valAx>
        <c:axId val="788177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energy (MJ-eq)</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59363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Water Depletion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solidFill>
              <a:schemeClr val="accent1"/>
            </a:solidFill>
            <a:ln>
              <a:noFill/>
            </a:ln>
            <a:effectLst/>
          </c:spPr>
          <c:invertIfNegative val="0"/>
          <c:dPt>
            <c:idx val="0"/>
            <c:invertIfNegative val="0"/>
            <c:bubble3D val="0"/>
            <c:spPr>
              <a:solidFill>
                <a:srgbClr val="257766"/>
              </a:solidFill>
              <a:ln>
                <a:noFill/>
              </a:ln>
              <a:effectLst/>
            </c:spPr>
            <c:extLst>
              <c:ext xmlns:c16="http://schemas.microsoft.com/office/drawing/2014/chart" uri="{C3380CC4-5D6E-409C-BE32-E72D297353CC}">
                <c16:uniqueId val="{00000001-A1CB-4548-91AA-B6D5EFDF469B}"/>
              </c:ext>
            </c:extLst>
          </c:dPt>
          <c:dPt>
            <c:idx val="1"/>
            <c:invertIfNegative val="0"/>
            <c:bubble3D val="0"/>
            <c:spPr>
              <a:solidFill>
                <a:srgbClr val="C2B59B"/>
              </a:solidFill>
              <a:ln>
                <a:noFill/>
              </a:ln>
              <a:effectLst/>
            </c:spPr>
            <c:extLst>
              <c:ext xmlns:c16="http://schemas.microsoft.com/office/drawing/2014/chart" uri="{C3380CC4-5D6E-409C-BE32-E72D297353CC}">
                <c16:uniqueId val="{00000002-A1CB-4548-91AA-B6D5EFDF469B}"/>
              </c:ext>
            </c:extLst>
          </c:dPt>
          <c:dPt>
            <c:idx val="2"/>
            <c:invertIfNegative val="0"/>
            <c:bubble3D val="0"/>
            <c:spPr>
              <a:solidFill>
                <a:srgbClr val="DBBE93"/>
              </a:solidFill>
              <a:ln>
                <a:noFill/>
              </a:ln>
              <a:effectLst/>
            </c:spPr>
            <c:extLst>
              <c:ext xmlns:c16="http://schemas.microsoft.com/office/drawing/2014/chart" uri="{C3380CC4-5D6E-409C-BE32-E72D297353CC}">
                <c16:uniqueId val="{00000003-A1CB-4548-91AA-B6D5EFDF469B}"/>
              </c:ext>
            </c:extLst>
          </c:dPt>
          <c:cat>
            <c:strRef>
              <c:f>'Solution 1 Calculator'!$M$102:$O$102</c:f>
              <c:strCache>
                <c:ptCount val="3"/>
                <c:pt idx="0">
                  <c:v>Reusable polypropylene takeaway container</c:v>
                </c:pt>
                <c:pt idx="1">
                  <c:v>Single-use bagasse container with PET lid</c:v>
                </c:pt>
                <c:pt idx="2">
                  <c:v>Single-use polypropylene container</c:v>
                </c:pt>
              </c:strCache>
            </c:strRef>
          </c:cat>
          <c:val>
            <c:numRef>
              <c:f>'Solution 1 Calculator'!$M$103:$O$103</c:f>
              <c:numCache>
                <c:formatCode>0</c:formatCode>
                <c:ptCount val="3"/>
                <c:pt idx="0">
                  <c:v>121.28531817700906</c:v>
                </c:pt>
                <c:pt idx="1">
                  <c:v>391.31545041128004</c:v>
                </c:pt>
                <c:pt idx="2">
                  <c:v>31.784159420044691</c:v>
                </c:pt>
              </c:numCache>
            </c:numRef>
          </c:val>
          <c:extLst>
            <c:ext xmlns:c16="http://schemas.microsoft.com/office/drawing/2014/chart" uri="{C3380CC4-5D6E-409C-BE32-E72D297353CC}">
              <c16:uniqueId val="{00000000-A1CB-4548-91AA-B6D5EFDF469B}"/>
            </c:ext>
          </c:extLst>
        </c:ser>
        <c:dLbls>
          <c:showLegendKey val="0"/>
          <c:showVal val="0"/>
          <c:showCatName val="0"/>
          <c:showSerName val="0"/>
          <c:showPercent val="0"/>
          <c:showBubbleSize val="0"/>
        </c:dLbls>
        <c:gapWidth val="150"/>
        <c:overlap val="100"/>
        <c:axId val="768131648"/>
        <c:axId val="852654032"/>
      </c:barChart>
      <c:catAx>
        <c:axId val="768131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2654032"/>
        <c:crosses val="autoZero"/>
        <c:auto val="1"/>
        <c:lblAlgn val="ctr"/>
        <c:lblOffset val="100"/>
        <c:noMultiLvlLbl val="0"/>
      </c:catAx>
      <c:valAx>
        <c:axId val="852654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water (liters)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81316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Climate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solidFill>
              <a:schemeClr val="accent1"/>
            </a:solidFill>
            <a:ln>
              <a:noFill/>
            </a:ln>
            <a:effectLst/>
          </c:spPr>
          <c:invertIfNegative val="0"/>
          <c:dPt>
            <c:idx val="0"/>
            <c:invertIfNegative val="0"/>
            <c:bubble3D val="0"/>
            <c:spPr>
              <a:solidFill>
                <a:srgbClr val="007766"/>
              </a:solidFill>
              <a:ln>
                <a:noFill/>
              </a:ln>
              <a:effectLst/>
            </c:spPr>
            <c:extLst>
              <c:ext xmlns:c16="http://schemas.microsoft.com/office/drawing/2014/chart" uri="{C3380CC4-5D6E-409C-BE32-E72D297353CC}">
                <c16:uniqueId val="{00000001-F85D-E54C-95AF-9C97E53937E4}"/>
              </c:ext>
            </c:extLst>
          </c:dPt>
          <c:dPt>
            <c:idx val="1"/>
            <c:invertIfNegative val="0"/>
            <c:bubble3D val="0"/>
            <c:spPr>
              <a:solidFill>
                <a:srgbClr val="C2B59B"/>
              </a:solidFill>
              <a:ln>
                <a:noFill/>
              </a:ln>
              <a:effectLst/>
            </c:spPr>
            <c:extLst>
              <c:ext xmlns:c16="http://schemas.microsoft.com/office/drawing/2014/chart" uri="{C3380CC4-5D6E-409C-BE32-E72D297353CC}">
                <c16:uniqueId val="{00000002-F85D-E54C-95AF-9C97E53937E4}"/>
              </c:ext>
            </c:extLst>
          </c:dPt>
          <c:cat>
            <c:strRef>
              <c:f>'Solution 2 Calculator'!$C$67:$D$67</c:f>
              <c:strCache>
                <c:ptCount val="2"/>
                <c:pt idx="0">
                  <c:v>Refill machine</c:v>
                </c:pt>
                <c:pt idx="1">
                  <c:v>High density polyethylene bottles</c:v>
                </c:pt>
              </c:strCache>
            </c:strRef>
          </c:cat>
          <c:val>
            <c:numRef>
              <c:f>'Solution 2 Calculator'!$C$68:$D$68</c:f>
              <c:numCache>
                <c:formatCode>_(* #,##0_);_(* \(#,##0\);_(* "-"??_);_(@_)</c:formatCode>
                <c:ptCount val="2"/>
                <c:pt idx="0">
                  <c:v>360.80463963209309</c:v>
                </c:pt>
                <c:pt idx="1">
                  <c:v>724.63690136209198</c:v>
                </c:pt>
              </c:numCache>
            </c:numRef>
          </c:val>
          <c:extLst>
            <c:ext xmlns:c16="http://schemas.microsoft.com/office/drawing/2014/chart" uri="{C3380CC4-5D6E-409C-BE32-E72D297353CC}">
              <c16:uniqueId val="{00000000-F85D-E54C-95AF-9C97E53937E4}"/>
            </c:ext>
          </c:extLst>
        </c:ser>
        <c:dLbls>
          <c:showLegendKey val="0"/>
          <c:showVal val="0"/>
          <c:showCatName val="0"/>
          <c:showSerName val="0"/>
          <c:showPercent val="0"/>
          <c:showBubbleSize val="0"/>
        </c:dLbls>
        <c:gapWidth val="150"/>
        <c:overlap val="100"/>
        <c:axId val="779190912"/>
        <c:axId val="779301712"/>
      </c:barChart>
      <c:catAx>
        <c:axId val="779190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301712"/>
        <c:crosses val="autoZero"/>
        <c:auto val="1"/>
        <c:lblAlgn val="ctr"/>
        <c:lblOffset val="100"/>
        <c:noMultiLvlLbl val="0"/>
      </c:catAx>
      <c:valAx>
        <c:axId val="779301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GHG</a:t>
                </a:r>
                <a:r>
                  <a:rPr lang="en-US" baseline="0"/>
                  <a:t> emissions (kg CO2-eq)</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1909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Cumulative Energy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solidFill>
              <a:schemeClr val="accent1"/>
            </a:solidFill>
            <a:ln>
              <a:noFill/>
            </a:ln>
            <a:effectLst/>
          </c:spPr>
          <c:invertIfNegative val="0"/>
          <c:dPt>
            <c:idx val="0"/>
            <c:invertIfNegative val="0"/>
            <c:bubble3D val="0"/>
            <c:spPr>
              <a:solidFill>
                <a:srgbClr val="007766"/>
              </a:solidFill>
              <a:ln>
                <a:noFill/>
              </a:ln>
              <a:effectLst/>
            </c:spPr>
            <c:extLst>
              <c:ext xmlns:c16="http://schemas.microsoft.com/office/drawing/2014/chart" uri="{C3380CC4-5D6E-409C-BE32-E72D297353CC}">
                <c16:uniqueId val="{00000002-D029-5B4E-B0FC-DBE073023116}"/>
              </c:ext>
            </c:extLst>
          </c:dPt>
          <c:dPt>
            <c:idx val="1"/>
            <c:invertIfNegative val="0"/>
            <c:bubble3D val="0"/>
            <c:spPr>
              <a:solidFill>
                <a:srgbClr val="C2B59B"/>
              </a:solidFill>
              <a:ln>
                <a:noFill/>
              </a:ln>
              <a:effectLst/>
            </c:spPr>
            <c:extLst>
              <c:ext xmlns:c16="http://schemas.microsoft.com/office/drawing/2014/chart" uri="{C3380CC4-5D6E-409C-BE32-E72D297353CC}">
                <c16:uniqueId val="{00000001-D029-5B4E-B0FC-DBE073023116}"/>
              </c:ext>
            </c:extLst>
          </c:dPt>
          <c:cat>
            <c:strRef>
              <c:f>'Solution 2 Calculator'!$G$67:$H$67</c:f>
              <c:strCache>
                <c:ptCount val="2"/>
                <c:pt idx="0">
                  <c:v>Refill machine</c:v>
                </c:pt>
                <c:pt idx="1">
                  <c:v>High density polyethylene bottles</c:v>
                </c:pt>
              </c:strCache>
            </c:strRef>
          </c:cat>
          <c:val>
            <c:numRef>
              <c:f>'Solution 2 Calculator'!$G$68:$H$68</c:f>
              <c:numCache>
                <c:formatCode>_(* #,##0_);_(* \(#,##0\);_(* "-"??_);_(@_)</c:formatCode>
                <c:ptCount val="2"/>
                <c:pt idx="0">
                  <c:v>6057.6014832600395</c:v>
                </c:pt>
                <c:pt idx="1">
                  <c:v>20186.013643394774</c:v>
                </c:pt>
              </c:numCache>
            </c:numRef>
          </c:val>
          <c:extLst>
            <c:ext xmlns:c16="http://schemas.microsoft.com/office/drawing/2014/chart" uri="{C3380CC4-5D6E-409C-BE32-E72D297353CC}">
              <c16:uniqueId val="{00000000-D029-5B4E-B0FC-DBE073023116}"/>
            </c:ext>
          </c:extLst>
        </c:ser>
        <c:dLbls>
          <c:showLegendKey val="0"/>
          <c:showVal val="0"/>
          <c:showCatName val="0"/>
          <c:showSerName val="0"/>
          <c:showPercent val="0"/>
          <c:showBubbleSize val="0"/>
        </c:dLbls>
        <c:gapWidth val="150"/>
        <c:overlap val="100"/>
        <c:axId val="1079492288"/>
        <c:axId val="724539776"/>
      </c:barChart>
      <c:catAx>
        <c:axId val="1079492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4539776"/>
        <c:crosses val="autoZero"/>
        <c:auto val="1"/>
        <c:lblAlgn val="ctr"/>
        <c:lblOffset val="100"/>
        <c:noMultiLvlLbl val="0"/>
      </c:catAx>
      <c:valAx>
        <c:axId val="724539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energy (MJ-eq)</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94922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Water Depletion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solidFill>
              <a:schemeClr val="accent1"/>
            </a:solidFill>
            <a:ln>
              <a:noFill/>
            </a:ln>
            <a:effectLst/>
          </c:spPr>
          <c:invertIfNegative val="0"/>
          <c:dPt>
            <c:idx val="0"/>
            <c:invertIfNegative val="0"/>
            <c:bubble3D val="0"/>
            <c:spPr>
              <a:solidFill>
                <a:srgbClr val="007766"/>
              </a:solidFill>
              <a:ln>
                <a:noFill/>
              </a:ln>
              <a:effectLst/>
            </c:spPr>
            <c:extLst>
              <c:ext xmlns:c16="http://schemas.microsoft.com/office/drawing/2014/chart" uri="{C3380CC4-5D6E-409C-BE32-E72D297353CC}">
                <c16:uniqueId val="{00000002-3091-B948-A7AB-F6D6CD40859D}"/>
              </c:ext>
            </c:extLst>
          </c:dPt>
          <c:dPt>
            <c:idx val="1"/>
            <c:invertIfNegative val="0"/>
            <c:bubble3D val="0"/>
            <c:spPr>
              <a:solidFill>
                <a:srgbClr val="C2B59B"/>
              </a:solidFill>
              <a:ln>
                <a:noFill/>
              </a:ln>
              <a:effectLst/>
            </c:spPr>
            <c:extLst>
              <c:ext xmlns:c16="http://schemas.microsoft.com/office/drawing/2014/chart" uri="{C3380CC4-5D6E-409C-BE32-E72D297353CC}">
                <c16:uniqueId val="{00000001-3091-B948-A7AB-F6D6CD40859D}"/>
              </c:ext>
            </c:extLst>
          </c:dPt>
          <c:cat>
            <c:strRef>
              <c:f>'Solution 2 Calculator'!$K$67:$L$67</c:f>
              <c:strCache>
                <c:ptCount val="2"/>
                <c:pt idx="0">
                  <c:v>Refill machine</c:v>
                </c:pt>
                <c:pt idx="1">
                  <c:v>High density polyethylene bottles</c:v>
                </c:pt>
              </c:strCache>
            </c:strRef>
          </c:cat>
          <c:val>
            <c:numRef>
              <c:f>'Solution 2 Calculator'!$K$68:$L$68</c:f>
              <c:numCache>
                <c:formatCode>_(* #,##0_);_(* \(#,##0\);_(* "-"??_);_(@_)</c:formatCode>
                <c:ptCount val="2"/>
                <c:pt idx="0">
                  <c:v>2874.9630234586111</c:v>
                </c:pt>
                <c:pt idx="1">
                  <c:v>2705.3578571821326</c:v>
                </c:pt>
              </c:numCache>
            </c:numRef>
          </c:val>
          <c:extLst>
            <c:ext xmlns:c16="http://schemas.microsoft.com/office/drawing/2014/chart" uri="{C3380CC4-5D6E-409C-BE32-E72D297353CC}">
              <c16:uniqueId val="{00000000-3091-B948-A7AB-F6D6CD40859D}"/>
            </c:ext>
          </c:extLst>
        </c:ser>
        <c:dLbls>
          <c:showLegendKey val="0"/>
          <c:showVal val="0"/>
          <c:showCatName val="0"/>
          <c:showSerName val="0"/>
          <c:showPercent val="0"/>
          <c:showBubbleSize val="0"/>
        </c:dLbls>
        <c:gapWidth val="150"/>
        <c:overlap val="100"/>
        <c:axId val="1079466384"/>
        <c:axId val="868148064"/>
      </c:barChart>
      <c:catAx>
        <c:axId val="1079466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8148064"/>
        <c:crosses val="autoZero"/>
        <c:auto val="1"/>
        <c:lblAlgn val="ctr"/>
        <c:lblOffset val="100"/>
        <c:noMultiLvlLbl val="0"/>
      </c:catAx>
      <c:valAx>
        <c:axId val="86814806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r>
                  <a:rPr lang="en-US" baseline="0"/>
                  <a:t> water (liters)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94663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Climate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solidFill>
              <a:schemeClr val="accent1"/>
            </a:solidFill>
            <a:ln>
              <a:noFill/>
            </a:ln>
            <a:effectLst/>
          </c:spPr>
          <c:invertIfNegative val="0"/>
          <c:dPt>
            <c:idx val="0"/>
            <c:invertIfNegative val="0"/>
            <c:bubble3D val="0"/>
            <c:spPr>
              <a:solidFill>
                <a:srgbClr val="257766"/>
              </a:solidFill>
              <a:ln>
                <a:noFill/>
              </a:ln>
              <a:effectLst/>
            </c:spPr>
            <c:extLst>
              <c:ext xmlns:c16="http://schemas.microsoft.com/office/drawing/2014/chart" uri="{C3380CC4-5D6E-409C-BE32-E72D297353CC}">
                <c16:uniqueId val="{00000001-F40D-8246-B62A-E016F718CC49}"/>
              </c:ext>
            </c:extLst>
          </c:dPt>
          <c:dPt>
            <c:idx val="1"/>
            <c:invertIfNegative val="0"/>
            <c:bubble3D val="0"/>
            <c:spPr>
              <a:solidFill>
                <a:srgbClr val="C2B59B"/>
              </a:solidFill>
              <a:ln>
                <a:noFill/>
              </a:ln>
              <a:effectLst/>
            </c:spPr>
            <c:extLst>
              <c:ext xmlns:c16="http://schemas.microsoft.com/office/drawing/2014/chart" uri="{C3380CC4-5D6E-409C-BE32-E72D297353CC}">
                <c16:uniqueId val="{00000003-F40D-8246-B62A-E016F718CC49}"/>
              </c:ext>
            </c:extLst>
          </c:dPt>
          <c:dPt>
            <c:idx val="2"/>
            <c:invertIfNegative val="0"/>
            <c:bubble3D val="0"/>
            <c:spPr>
              <a:solidFill>
                <a:srgbClr val="DBBE93"/>
              </a:solidFill>
              <a:ln>
                <a:noFill/>
              </a:ln>
              <a:effectLst/>
            </c:spPr>
            <c:extLst>
              <c:ext xmlns:c16="http://schemas.microsoft.com/office/drawing/2014/chart" uri="{C3380CC4-5D6E-409C-BE32-E72D297353CC}">
                <c16:uniqueId val="{00000002-F40D-8246-B62A-E016F718CC49}"/>
              </c:ext>
            </c:extLst>
          </c:dPt>
          <c:cat>
            <c:strRef>
              <c:f>'Solution 3 Calculator'!$C$31:$E$31</c:f>
              <c:strCache>
                <c:ptCount val="3"/>
                <c:pt idx="0">
                  <c:v>Areca palm leaf container</c:v>
                </c:pt>
                <c:pt idx="1">
                  <c:v>Paper container with polyethylene lining</c:v>
                </c:pt>
                <c:pt idx="2">
                  <c:v>Polypropylene container</c:v>
                </c:pt>
              </c:strCache>
            </c:strRef>
          </c:cat>
          <c:val>
            <c:numRef>
              <c:f>'Solution 3 Calculator'!$C$32:$E$32</c:f>
              <c:numCache>
                <c:formatCode>0.00</c:formatCode>
                <c:ptCount val="3"/>
                <c:pt idx="0">
                  <c:v>0.22746710796799594</c:v>
                </c:pt>
                <c:pt idx="1">
                  <c:v>0.2040622603806545</c:v>
                </c:pt>
                <c:pt idx="2">
                  <c:v>0.27521879330508608</c:v>
                </c:pt>
              </c:numCache>
            </c:numRef>
          </c:val>
          <c:extLst>
            <c:ext xmlns:c16="http://schemas.microsoft.com/office/drawing/2014/chart" uri="{C3380CC4-5D6E-409C-BE32-E72D297353CC}">
              <c16:uniqueId val="{00000000-F40D-8246-B62A-E016F718CC49}"/>
            </c:ext>
          </c:extLst>
        </c:ser>
        <c:dLbls>
          <c:showLegendKey val="0"/>
          <c:showVal val="0"/>
          <c:showCatName val="0"/>
          <c:showSerName val="0"/>
          <c:showPercent val="0"/>
          <c:showBubbleSize val="0"/>
        </c:dLbls>
        <c:gapWidth val="150"/>
        <c:overlap val="100"/>
        <c:axId val="1174747968"/>
        <c:axId val="724683520"/>
      </c:barChart>
      <c:catAx>
        <c:axId val="1174747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4683520"/>
        <c:crosses val="autoZero"/>
        <c:auto val="1"/>
        <c:lblAlgn val="ctr"/>
        <c:lblOffset val="100"/>
        <c:noMultiLvlLbl val="0"/>
      </c:catAx>
      <c:valAx>
        <c:axId val="7246835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GHG emissions (kg CO2-eq/container)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7479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Cumulative Energy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solidFill>
              <a:schemeClr val="accent1"/>
            </a:solidFill>
            <a:ln>
              <a:noFill/>
            </a:ln>
            <a:effectLst/>
          </c:spPr>
          <c:invertIfNegative val="0"/>
          <c:dPt>
            <c:idx val="0"/>
            <c:invertIfNegative val="0"/>
            <c:bubble3D val="0"/>
            <c:spPr>
              <a:solidFill>
                <a:srgbClr val="007766"/>
              </a:solidFill>
              <a:ln>
                <a:noFill/>
              </a:ln>
              <a:effectLst/>
            </c:spPr>
            <c:extLst>
              <c:ext xmlns:c16="http://schemas.microsoft.com/office/drawing/2014/chart" uri="{C3380CC4-5D6E-409C-BE32-E72D297353CC}">
                <c16:uniqueId val="{00000001-7F24-AD45-B4B4-9AD65E640AFF}"/>
              </c:ext>
            </c:extLst>
          </c:dPt>
          <c:dPt>
            <c:idx val="1"/>
            <c:invertIfNegative val="0"/>
            <c:bubble3D val="0"/>
            <c:spPr>
              <a:solidFill>
                <a:srgbClr val="C2B59B"/>
              </a:solidFill>
              <a:ln>
                <a:noFill/>
              </a:ln>
              <a:effectLst/>
            </c:spPr>
            <c:extLst>
              <c:ext xmlns:c16="http://schemas.microsoft.com/office/drawing/2014/chart" uri="{C3380CC4-5D6E-409C-BE32-E72D297353CC}">
                <c16:uniqueId val="{00000003-7F24-AD45-B4B4-9AD65E640AFF}"/>
              </c:ext>
            </c:extLst>
          </c:dPt>
          <c:dPt>
            <c:idx val="2"/>
            <c:invertIfNegative val="0"/>
            <c:bubble3D val="0"/>
            <c:spPr>
              <a:solidFill>
                <a:srgbClr val="DBBE93"/>
              </a:solidFill>
              <a:ln>
                <a:noFill/>
              </a:ln>
              <a:effectLst/>
            </c:spPr>
            <c:extLst>
              <c:ext xmlns:c16="http://schemas.microsoft.com/office/drawing/2014/chart" uri="{C3380CC4-5D6E-409C-BE32-E72D297353CC}">
                <c16:uniqueId val="{00000005-7F24-AD45-B4B4-9AD65E640AFF}"/>
              </c:ext>
            </c:extLst>
          </c:dPt>
          <c:cat>
            <c:strRef>
              <c:f>'Solution 1 Calculator'!$H$102:$J$102</c:f>
              <c:strCache>
                <c:ptCount val="3"/>
                <c:pt idx="0">
                  <c:v>Reusable polypropylene takeaway container</c:v>
                </c:pt>
                <c:pt idx="1">
                  <c:v>Single-use bagasse container with PET lid</c:v>
                </c:pt>
                <c:pt idx="2">
                  <c:v>Single-use polypropylene container</c:v>
                </c:pt>
              </c:strCache>
            </c:strRef>
          </c:cat>
          <c:val>
            <c:numRef>
              <c:f>'Solution 1 Calculator'!$H$103:$J$103</c:f>
              <c:numCache>
                <c:formatCode>0</c:formatCode>
                <c:ptCount val="3"/>
                <c:pt idx="0">
                  <c:v>242.17613203032167</c:v>
                </c:pt>
                <c:pt idx="1">
                  <c:v>185.56176772064345</c:v>
                </c:pt>
                <c:pt idx="2">
                  <c:v>517.25851934266234</c:v>
                </c:pt>
              </c:numCache>
            </c:numRef>
          </c:val>
          <c:extLst>
            <c:ext xmlns:c16="http://schemas.microsoft.com/office/drawing/2014/chart" uri="{C3380CC4-5D6E-409C-BE32-E72D297353CC}">
              <c16:uniqueId val="{00000006-7F24-AD45-B4B4-9AD65E640AFF}"/>
            </c:ext>
          </c:extLst>
        </c:ser>
        <c:dLbls>
          <c:showLegendKey val="0"/>
          <c:showVal val="0"/>
          <c:showCatName val="0"/>
          <c:showSerName val="0"/>
          <c:showPercent val="0"/>
          <c:showBubbleSize val="0"/>
        </c:dLbls>
        <c:gapWidth val="150"/>
        <c:overlap val="100"/>
        <c:axId val="725936320"/>
        <c:axId val="788177392"/>
      </c:barChart>
      <c:catAx>
        <c:axId val="725936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8177392"/>
        <c:crosses val="autoZero"/>
        <c:auto val="1"/>
        <c:lblAlgn val="ctr"/>
        <c:lblOffset val="100"/>
        <c:noMultiLvlLbl val="0"/>
      </c:catAx>
      <c:valAx>
        <c:axId val="788177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energy (MJ-eq)</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59363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Cumulative Energy</a:t>
            </a:r>
            <a:r>
              <a:rPr lang="en-US" baseline="0"/>
              <a:t> Demand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solidFill>
              <a:schemeClr val="accent1"/>
            </a:solidFill>
            <a:ln>
              <a:noFill/>
            </a:ln>
            <a:effectLst/>
          </c:spPr>
          <c:invertIfNegative val="0"/>
          <c:dPt>
            <c:idx val="0"/>
            <c:invertIfNegative val="0"/>
            <c:bubble3D val="0"/>
            <c:spPr>
              <a:solidFill>
                <a:srgbClr val="257766"/>
              </a:solidFill>
              <a:ln>
                <a:noFill/>
              </a:ln>
              <a:effectLst/>
            </c:spPr>
            <c:extLst>
              <c:ext xmlns:c16="http://schemas.microsoft.com/office/drawing/2014/chart" uri="{C3380CC4-5D6E-409C-BE32-E72D297353CC}">
                <c16:uniqueId val="{00000002-7F46-5F4A-96A9-61AD7E19FE0E}"/>
              </c:ext>
            </c:extLst>
          </c:dPt>
          <c:dPt>
            <c:idx val="1"/>
            <c:invertIfNegative val="0"/>
            <c:bubble3D val="0"/>
            <c:spPr>
              <a:solidFill>
                <a:srgbClr val="C2B59B"/>
              </a:solidFill>
              <a:ln>
                <a:noFill/>
              </a:ln>
              <a:effectLst/>
            </c:spPr>
            <c:extLst>
              <c:ext xmlns:c16="http://schemas.microsoft.com/office/drawing/2014/chart" uri="{C3380CC4-5D6E-409C-BE32-E72D297353CC}">
                <c16:uniqueId val="{00000003-7F46-5F4A-96A9-61AD7E19FE0E}"/>
              </c:ext>
            </c:extLst>
          </c:dPt>
          <c:dPt>
            <c:idx val="2"/>
            <c:invertIfNegative val="0"/>
            <c:bubble3D val="0"/>
            <c:spPr>
              <a:solidFill>
                <a:srgbClr val="DBBE93"/>
              </a:solidFill>
              <a:ln>
                <a:noFill/>
              </a:ln>
              <a:effectLst/>
            </c:spPr>
            <c:extLst>
              <c:ext xmlns:c16="http://schemas.microsoft.com/office/drawing/2014/chart" uri="{C3380CC4-5D6E-409C-BE32-E72D297353CC}">
                <c16:uniqueId val="{00000001-7F46-5F4A-96A9-61AD7E19FE0E}"/>
              </c:ext>
            </c:extLst>
          </c:dPt>
          <c:cat>
            <c:strRef>
              <c:f>'Solution 3 Calculator'!$H$31:$J$31</c:f>
              <c:strCache>
                <c:ptCount val="3"/>
                <c:pt idx="0">
                  <c:v>Areca palm leaf container</c:v>
                </c:pt>
                <c:pt idx="1">
                  <c:v>Paper container with polyethylene lining</c:v>
                </c:pt>
                <c:pt idx="2">
                  <c:v>Polypropylene container</c:v>
                </c:pt>
              </c:strCache>
            </c:strRef>
          </c:cat>
          <c:val>
            <c:numRef>
              <c:f>'Solution 3 Calculator'!$H$32:$J$32</c:f>
              <c:numCache>
                <c:formatCode>0</c:formatCode>
                <c:ptCount val="3"/>
                <c:pt idx="0">
                  <c:v>3.3470250208669547</c:v>
                </c:pt>
                <c:pt idx="1">
                  <c:v>7.1141605989591294</c:v>
                </c:pt>
                <c:pt idx="2">
                  <c:v>10.640547192964229</c:v>
                </c:pt>
              </c:numCache>
            </c:numRef>
          </c:val>
          <c:extLst>
            <c:ext xmlns:c16="http://schemas.microsoft.com/office/drawing/2014/chart" uri="{C3380CC4-5D6E-409C-BE32-E72D297353CC}">
              <c16:uniqueId val="{00000000-7F46-5F4A-96A9-61AD7E19FE0E}"/>
            </c:ext>
          </c:extLst>
        </c:ser>
        <c:dLbls>
          <c:showLegendKey val="0"/>
          <c:showVal val="0"/>
          <c:showCatName val="0"/>
          <c:showSerName val="0"/>
          <c:showPercent val="0"/>
          <c:showBubbleSize val="0"/>
        </c:dLbls>
        <c:gapWidth val="150"/>
        <c:overlap val="100"/>
        <c:axId val="867992448"/>
        <c:axId val="1182597072"/>
      </c:barChart>
      <c:catAx>
        <c:axId val="867992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2597072"/>
        <c:crosses val="autoZero"/>
        <c:auto val="1"/>
        <c:lblAlgn val="ctr"/>
        <c:lblOffset val="100"/>
        <c:noMultiLvlLbl val="0"/>
      </c:catAx>
      <c:valAx>
        <c:axId val="11825970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Energy (MJ-eq/container)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7992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Water Depletion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solidFill>
              <a:schemeClr val="accent1"/>
            </a:solidFill>
            <a:ln>
              <a:noFill/>
            </a:ln>
            <a:effectLst/>
          </c:spPr>
          <c:invertIfNegative val="0"/>
          <c:dPt>
            <c:idx val="0"/>
            <c:invertIfNegative val="0"/>
            <c:bubble3D val="0"/>
            <c:spPr>
              <a:solidFill>
                <a:srgbClr val="257766"/>
              </a:solidFill>
              <a:ln>
                <a:noFill/>
              </a:ln>
              <a:effectLst/>
            </c:spPr>
            <c:extLst>
              <c:ext xmlns:c16="http://schemas.microsoft.com/office/drawing/2014/chart" uri="{C3380CC4-5D6E-409C-BE32-E72D297353CC}">
                <c16:uniqueId val="{00000001-B4F3-9B45-A96D-5F57216BA326}"/>
              </c:ext>
            </c:extLst>
          </c:dPt>
          <c:dPt>
            <c:idx val="1"/>
            <c:invertIfNegative val="0"/>
            <c:bubble3D val="0"/>
            <c:spPr>
              <a:solidFill>
                <a:srgbClr val="C2B59B"/>
              </a:solidFill>
              <a:ln>
                <a:noFill/>
              </a:ln>
              <a:effectLst/>
            </c:spPr>
            <c:extLst>
              <c:ext xmlns:c16="http://schemas.microsoft.com/office/drawing/2014/chart" uri="{C3380CC4-5D6E-409C-BE32-E72D297353CC}">
                <c16:uniqueId val="{00000002-B4F3-9B45-A96D-5F57216BA326}"/>
              </c:ext>
            </c:extLst>
          </c:dPt>
          <c:dPt>
            <c:idx val="2"/>
            <c:invertIfNegative val="0"/>
            <c:bubble3D val="0"/>
            <c:spPr>
              <a:solidFill>
                <a:srgbClr val="DBBE93"/>
              </a:solidFill>
              <a:ln>
                <a:noFill/>
              </a:ln>
              <a:effectLst/>
            </c:spPr>
            <c:extLst>
              <c:ext xmlns:c16="http://schemas.microsoft.com/office/drawing/2014/chart" uri="{C3380CC4-5D6E-409C-BE32-E72D297353CC}">
                <c16:uniqueId val="{00000003-B4F3-9B45-A96D-5F57216BA326}"/>
              </c:ext>
            </c:extLst>
          </c:dPt>
          <c:cat>
            <c:strRef>
              <c:f>'Solution 3 Calculator'!$M$31:$O$31</c:f>
              <c:strCache>
                <c:ptCount val="3"/>
                <c:pt idx="0">
                  <c:v>Areca palm leaf container</c:v>
                </c:pt>
                <c:pt idx="1">
                  <c:v>Paper container with polyethylene lining</c:v>
                </c:pt>
                <c:pt idx="2">
                  <c:v>Polypropylene container</c:v>
                </c:pt>
              </c:strCache>
            </c:strRef>
          </c:cat>
          <c:val>
            <c:numRef>
              <c:f>'Solution 3 Calculator'!$M$32:$O$32</c:f>
              <c:numCache>
                <c:formatCode>General</c:formatCode>
                <c:ptCount val="3"/>
                <c:pt idx="0">
                  <c:v>0.68684449444127249</c:v>
                </c:pt>
                <c:pt idx="1">
                  <c:v>0.93820899024650184</c:v>
                </c:pt>
                <c:pt idx="2">
                  <c:v>0.72656671701935693</c:v>
                </c:pt>
              </c:numCache>
            </c:numRef>
          </c:val>
          <c:extLst>
            <c:ext xmlns:c16="http://schemas.microsoft.com/office/drawing/2014/chart" uri="{C3380CC4-5D6E-409C-BE32-E72D297353CC}">
              <c16:uniqueId val="{00000000-B4F3-9B45-A96D-5F57216BA326}"/>
            </c:ext>
          </c:extLst>
        </c:ser>
        <c:dLbls>
          <c:showLegendKey val="0"/>
          <c:showVal val="0"/>
          <c:showCatName val="0"/>
          <c:showSerName val="0"/>
          <c:showPercent val="0"/>
          <c:showBubbleSize val="0"/>
        </c:dLbls>
        <c:gapWidth val="150"/>
        <c:overlap val="100"/>
        <c:axId val="722076496"/>
        <c:axId val="745159632"/>
      </c:barChart>
      <c:catAx>
        <c:axId val="722076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159632"/>
        <c:crosses val="autoZero"/>
        <c:auto val="1"/>
        <c:lblAlgn val="ctr"/>
        <c:lblOffset val="100"/>
        <c:noMultiLvlLbl val="0"/>
      </c:catAx>
      <c:valAx>
        <c:axId val="745159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Water (liters/container)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2076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Water Depletion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solidFill>
              <a:srgbClr val="007766"/>
            </a:solidFill>
            <a:ln>
              <a:noFill/>
            </a:ln>
            <a:effectLst/>
          </c:spPr>
          <c:invertIfNegative val="0"/>
          <c:dPt>
            <c:idx val="0"/>
            <c:invertIfNegative val="0"/>
            <c:bubble3D val="0"/>
            <c:spPr>
              <a:solidFill>
                <a:srgbClr val="007766"/>
              </a:solidFill>
              <a:ln>
                <a:noFill/>
              </a:ln>
              <a:effectLst/>
            </c:spPr>
            <c:extLst>
              <c:ext xmlns:c16="http://schemas.microsoft.com/office/drawing/2014/chart" uri="{C3380CC4-5D6E-409C-BE32-E72D297353CC}">
                <c16:uniqueId val="{00000002-7191-B14A-9C51-5779B69806BE}"/>
              </c:ext>
            </c:extLst>
          </c:dPt>
          <c:dPt>
            <c:idx val="1"/>
            <c:invertIfNegative val="0"/>
            <c:bubble3D val="0"/>
            <c:spPr>
              <a:solidFill>
                <a:srgbClr val="C2B59B"/>
              </a:solidFill>
              <a:ln>
                <a:noFill/>
              </a:ln>
              <a:effectLst/>
            </c:spPr>
            <c:extLst>
              <c:ext xmlns:c16="http://schemas.microsoft.com/office/drawing/2014/chart" uri="{C3380CC4-5D6E-409C-BE32-E72D297353CC}">
                <c16:uniqueId val="{00000001-7191-B14A-9C51-5779B69806BE}"/>
              </c:ext>
            </c:extLst>
          </c:dPt>
          <c:cat>
            <c:strRef>
              <c:f>'Solution 4 Calculator'!$K$30:$L$30</c:f>
              <c:strCache>
                <c:ptCount val="2"/>
                <c:pt idx="0">
                  <c:v>Waste palm leaf beverage straw</c:v>
                </c:pt>
                <c:pt idx="1">
                  <c:v>Polypropylene beverage straw</c:v>
                </c:pt>
              </c:strCache>
            </c:strRef>
          </c:cat>
          <c:val>
            <c:numRef>
              <c:f>'Solution 4 Calculator'!$K$31:$L$31</c:f>
              <c:numCache>
                <c:formatCode>General</c:formatCode>
                <c:ptCount val="2"/>
                <c:pt idx="0">
                  <c:v>1.923361205905497E-2</c:v>
                </c:pt>
                <c:pt idx="1">
                  <c:v>0.99025766511999991</c:v>
                </c:pt>
              </c:numCache>
            </c:numRef>
          </c:val>
          <c:extLst>
            <c:ext xmlns:c16="http://schemas.microsoft.com/office/drawing/2014/chart" uri="{C3380CC4-5D6E-409C-BE32-E72D297353CC}">
              <c16:uniqueId val="{00000000-7191-B14A-9C51-5779B69806BE}"/>
            </c:ext>
          </c:extLst>
        </c:ser>
        <c:dLbls>
          <c:showLegendKey val="0"/>
          <c:showVal val="0"/>
          <c:showCatName val="0"/>
          <c:showSerName val="0"/>
          <c:showPercent val="0"/>
          <c:showBubbleSize val="0"/>
        </c:dLbls>
        <c:gapWidth val="150"/>
        <c:overlap val="100"/>
        <c:axId val="702764400"/>
        <c:axId val="702802048"/>
      </c:barChart>
      <c:catAx>
        <c:axId val="702764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802048"/>
        <c:crosses val="autoZero"/>
        <c:auto val="1"/>
        <c:lblAlgn val="ctr"/>
        <c:lblOffset val="100"/>
        <c:noMultiLvlLbl val="0"/>
      </c:catAx>
      <c:valAx>
        <c:axId val="702802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Water (liters/straw)</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7644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Cumulative</a:t>
            </a:r>
            <a:r>
              <a:rPr lang="en-US" baseline="0"/>
              <a:t> Energy Demand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solidFill>
              <a:srgbClr val="007766"/>
            </a:solidFill>
            <a:ln>
              <a:noFill/>
            </a:ln>
            <a:effectLst/>
          </c:spPr>
          <c:invertIfNegative val="0"/>
          <c:dPt>
            <c:idx val="0"/>
            <c:invertIfNegative val="0"/>
            <c:bubble3D val="0"/>
            <c:spPr>
              <a:solidFill>
                <a:srgbClr val="007766"/>
              </a:solidFill>
              <a:ln>
                <a:noFill/>
              </a:ln>
              <a:effectLst/>
            </c:spPr>
            <c:extLst>
              <c:ext xmlns:c16="http://schemas.microsoft.com/office/drawing/2014/chart" uri="{C3380CC4-5D6E-409C-BE32-E72D297353CC}">
                <c16:uniqueId val="{00000002-01D6-A746-85A1-22F2475590F7}"/>
              </c:ext>
            </c:extLst>
          </c:dPt>
          <c:dPt>
            <c:idx val="1"/>
            <c:invertIfNegative val="0"/>
            <c:bubble3D val="0"/>
            <c:spPr>
              <a:solidFill>
                <a:srgbClr val="C2B59B"/>
              </a:solidFill>
              <a:ln>
                <a:noFill/>
              </a:ln>
              <a:effectLst/>
            </c:spPr>
            <c:extLst>
              <c:ext xmlns:c16="http://schemas.microsoft.com/office/drawing/2014/chart" uri="{C3380CC4-5D6E-409C-BE32-E72D297353CC}">
                <c16:uniqueId val="{00000001-01D6-A746-85A1-22F2475590F7}"/>
              </c:ext>
            </c:extLst>
          </c:dPt>
          <c:cat>
            <c:strRef>
              <c:f>'Solution 4 Calculator'!$G$30:$H$30</c:f>
              <c:strCache>
                <c:ptCount val="2"/>
                <c:pt idx="0">
                  <c:v>Waste palm leaf beverage straw</c:v>
                </c:pt>
                <c:pt idx="1">
                  <c:v>Polypropylene beverage straw</c:v>
                </c:pt>
              </c:strCache>
            </c:strRef>
          </c:cat>
          <c:val>
            <c:numRef>
              <c:f>'Solution 4 Calculator'!$G$31:$H$31</c:f>
              <c:numCache>
                <c:formatCode>General</c:formatCode>
                <c:ptCount val="2"/>
                <c:pt idx="0">
                  <c:v>8.8215646482036544E-2</c:v>
                </c:pt>
                <c:pt idx="1">
                  <c:v>6.4571183604340607</c:v>
                </c:pt>
              </c:numCache>
            </c:numRef>
          </c:val>
          <c:extLst>
            <c:ext xmlns:c16="http://schemas.microsoft.com/office/drawing/2014/chart" uri="{C3380CC4-5D6E-409C-BE32-E72D297353CC}">
              <c16:uniqueId val="{00000000-01D6-A746-85A1-22F2475590F7}"/>
            </c:ext>
          </c:extLst>
        </c:ser>
        <c:dLbls>
          <c:showLegendKey val="0"/>
          <c:showVal val="0"/>
          <c:showCatName val="0"/>
          <c:showSerName val="0"/>
          <c:showPercent val="0"/>
          <c:showBubbleSize val="0"/>
        </c:dLbls>
        <c:gapWidth val="150"/>
        <c:overlap val="100"/>
        <c:axId val="1176363952"/>
        <c:axId val="730633760"/>
      </c:barChart>
      <c:catAx>
        <c:axId val="1176363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0633760"/>
        <c:crosses val="autoZero"/>
        <c:auto val="1"/>
        <c:lblAlgn val="ctr"/>
        <c:lblOffset val="100"/>
        <c:noMultiLvlLbl val="0"/>
      </c:catAx>
      <c:valAx>
        <c:axId val="730633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Energy (MJ-eq/straw)</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63639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Climate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solidFill>
              <a:srgbClr val="007766"/>
            </a:solidFill>
            <a:ln>
              <a:noFill/>
            </a:ln>
            <a:effectLst/>
          </c:spPr>
          <c:invertIfNegative val="0"/>
          <c:dPt>
            <c:idx val="0"/>
            <c:invertIfNegative val="0"/>
            <c:bubble3D val="0"/>
            <c:spPr>
              <a:solidFill>
                <a:srgbClr val="007766"/>
              </a:solidFill>
              <a:ln>
                <a:noFill/>
              </a:ln>
              <a:effectLst/>
            </c:spPr>
            <c:extLst>
              <c:ext xmlns:c16="http://schemas.microsoft.com/office/drawing/2014/chart" uri="{C3380CC4-5D6E-409C-BE32-E72D297353CC}">
                <c16:uniqueId val="{00000002-4472-5E42-8CB5-781102329642}"/>
              </c:ext>
            </c:extLst>
          </c:dPt>
          <c:dPt>
            <c:idx val="1"/>
            <c:invertIfNegative val="0"/>
            <c:bubble3D val="0"/>
            <c:spPr>
              <a:solidFill>
                <a:srgbClr val="C2B59B"/>
              </a:solidFill>
              <a:ln>
                <a:noFill/>
              </a:ln>
              <a:effectLst/>
            </c:spPr>
            <c:extLst>
              <c:ext xmlns:c16="http://schemas.microsoft.com/office/drawing/2014/chart" uri="{C3380CC4-5D6E-409C-BE32-E72D297353CC}">
                <c16:uniqueId val="{00000001-4472-5E42-8CB5-781102329642}"/>
              </c:ext>
            </c:extLst>
          </c:dPt>
          <c:cat>
            <c:strRef>
              <c:f>'Solution 4 Calculator'!$C$30:$D$30</c:f>
              <c:strCache>
                <c:ptCount val="2"/>
                <c:pt idx="0">
                  <c:v>Waste palm leaf beverage straw</c:v>
                </c:pt>
                <c:pt idx="1">
                  <c:v>Polypropylene beverage straw</c:v>
                </c:pt>
              </c:strCache>
            </c:strRef>
          </c:cat>
          <c:val>
            <c:numRef>
              <c:f>'Solution 4 Calculator'!$C$31:$D$31</c:f>
              <c:numCache>
                <c:formatCode>General</c:formatCode>
                <c:ptCount val="2"/>
                <c:pt idx="0">
                  <c:v>5.8415519967155195E-3</c:v>
                </c:pt>
                <c:pt idx="1">
                  <c:v>0.29720677426000003</c:v>
                </c:pt>
              </c:numCache>
            </c:numRef>
          </c:val>
          <c:extLst>
            <c:ext xmlns:c16="http://schemas.microsoft.com/office/drawing/2014/chart" uri="{C3380CC4-5D6E-409C-BE32-E72D297353CC}">
              <c16:uniqueId val="{00000000-4472-5E42-8CB5-781102329642}"/>
            </c:ext>
          </c:extLst>
        </c:ser>
        <c:dLbls>
          <c:showLegendKey val="0"/>
          <c:showVal val="0"/>
          <c:showCatName val="0"/>
          <c:showSerName val="0"/>
          <c:showPercent val="0"/>
          <c:showBubbleSize val="0"/>
        </c:dLbls>
        <c:gapWidth val="150"/>
        <c:overlap val="100"/>
        <c:axId val="763489232"/>
        <c:axId val="763484864"/>
      </c:barChart>
      <c:catAx>
        <c:axId val="763489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484864"/>
        <c:crosses val="autoZero"/>
        <c:auto val="1"/>
        <c:lblAlgn val="ctr"/>
        <c:lblOffset val="100"/>
        <c:noMultiLvlLbl val="0"/>
      </c:catAx>
      <c:valAx>
        <c:axId val="763484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GHG emissions</a:t>
                </a:r>
                <a:r>
                  <a:rPr lang="en-US" baseline="0"/>
                  <a:t> (kg CO2-eq/straw)</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4892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Water Depletion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solidFill>
              <a:schemeClr val="accent1"/>
            </a:solidFill>
            <a:ln>
              <a:noFill/>
            </a:ln>
            <a:effectLst/>
          </c:spPr>
          <c:invertIfNegative val="0"/>
          <c:dPt>
            <c:idx val="0"/>
            <c:invertIfNegative val="0"/>
            <c:bubble3D val="0"/>
            <c:spPr>
              <a:solidFill>
                <a:srgbClr val="257766"/>
              </a:solidFill>
              <a:ln>
                <a:noFill/>
              </a:ln>
              <a:effectLst/>
            </c:spPr>
            <c:extLst>
              <c:ext xmlns:c16="http://schemas.microsoft.com/office/drawing/2014/chart" uri="{C3380CC4-5D6E-409C-BE32-E72D297353CC}">
                <c16:uniqueId val="{00000001-C465-B645-B7A4-08B4F8A7281A}"/>
              </c:ext>
            </c:extLst>
          </c:dPt>
          <c:dPt>
            <c:idx val="1"/>
            <c:invertIfNegative val="0"/>
            <c:bubble3D val="0"/>
            <c:spPr>
              <a:solidFill>
                <a:srgbClr val="C2B59B"/>
              </a:solidFill>
              <a:ln>
                <a:noFill/>
              </a:ln>
              <a:effectLst/>
            </c:spPr>
            <c:extLst>
              <c:ext xmlns:c16="http://schemas.microsoft.com/office/drawing/2014/chart" uri="{C3380CC4-5D6E-409C-BE32-E72D297353CC}">
                <c16:uniqueId val="{00000003-C465-B645-B7A4-08B4F8A7281A}"/>
              </c:ext>
            </c:extLst>
          </c:dPt>
          <c:dPt>
            <c:idx val="2"/>
            <c:invertIfNegative val="0"/>
            <c:bubble3D val="0"/>
            <c:spPr>
              <a:solidFill>
                <a:srgbClr val="DBBE93"/>
              </a:solidFill>
              <a:ln>
                <a:noFill/>
              </a:ln>
              <a:effectLst/>
            </c:spPr>
            <c:extLst>
              <c:ext xmlns:c16="http://schemas.microsoft.com/office/drawing/2014/chart" uri="{C3380CC4-5D6E-409C-BE32-E72D297353CC}">
                <c16:uniqueId val="{00000005-C465-B645-B7A4-08B4F8A7281A}"/>
              </c:ext>
            </c:extLst>
          </c:dPt>
          <c:cat>
            <c:strRef>
              <c:f>'Solution 1 Calculator'!$M$102:$O$102</c:f>
              <c:strCache>
                <c:ptCount val="3"/>
                <c:pt idx="0">
                  <c:v>Reusable polypropylene takeaway container</c:v>
                </c:pt>
                <c:pt idx="1">
                  <c:v>Single-use bagasse container with PET lid</c:v>
                </c:pt>
                <c:pt idx="2">
                  <c:v>Single-use polypropylene container</c:v>
                </c:pt>
              </c:strCache>
            </c:strRef>
          </c:cat>
          <c:val>
            <c:numRef>
              <c:f>'Solution 1 Calculator'!$M$103:$O$103</c:f>
              <c:numCache>
                <c:formatCode>0</c:formatCode>
                <c:ptCount val="3"/>
                <c:pt idx="0">
                  <c:v>121.28531817700906</c:v>
                </c:pt>
                <c:pt idx="1">
                  <c:v>391.31545041128004</c:v>
                </c:pt>
                <c:pt idx="2">
                  <c:v>31.784159420044691</c:v>
                </c:pt>
              </c:numCache>
            </c:numRef>
          </c:val>
          <c:extLst>
            <c:ext xmlns:c16="http://schemas.microsoft.com/office/drawing/2014/chart" uri="{C3380CC4-5D6E-409C-BE32-E72D297353CC}">
              <c16:uniqueId val="{00000006-C465-B645-B7A4-08B4F8A7281A}"/>
            </c:ext>
          </c:extLst>
        </c:ser>
        <c:dLbls>
          <c:showLegendKey val="0"/>
          <c:showVal val="0"/>
          <c:showCatName val="0"/>
          <c:showSerName val="0"/>
          <c:showPercent val="0"/>
          <c:showBubbleSize val="0"/>
        </c:dLbls>
        <c:gapWidth val="150"/>
        <c:overlap val="100"/>
        <c:axId val="768131648"/>
        <c:axId val="852654032"/>
      </c:barChart>
      <c:catAx>
        <c:axId val="768131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2654032"/>
        <c:crosses val="autoZero"/>
        <c:auto val="1"/>
        <c:lblAlgn val="ctr"/>
        <c:lblOffset val="100"/>
        <c:noMultiLvlLbl val="0"/>
      </c:catAx>
      <c:valAx>
        <c:axId val="852654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water (liters)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81316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Climate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solidFill>
              <a:schemeClr val="accent1"/>
            </a:solidFill>
            <a:ln>
              <a:noFill/>
            </a:ln>
            <a:effectLst/>
          </c:spPr>
          <c:invertIfNegative val="0"/>
          <c:dPt>
            <c:idx val="0"/>
            <c:invertIfNegative val="0"/>
            <c:bubble3D val="0"/>
            <c:spPr>
              <a:solidFill>
                <a:srgbClr val="007766"/>
              </a:solidFill>
              <a:ln>
                <a:noFill/>
              </a:ln>
              <a:effectLst/>
            </c:spPr>
            <c:extLst>
              <c:ext xmlns:c16="http://schemas.microsoft.com/office/drawing/2014/chart" uri="{C3380CC4-5D6E-409C-BE32-E72D297353CC}">
                <c16:uniqueId val="{00000001-5CCB-5942-85E3-3A948C533962}"/>
              </c:ext>
            </c:extLst>
          </c:dPt>
          <c:dPt>
            <c:idx val="1"/>
            <c:invertIfNegative val="0"/>
            <c:bubble3D val="0"/>
            <c:spPr>
              <a:solidFill>
                <a:srgbClr val="C2B59B"/>
              </a:solidFill>
              <a:ln>
                <a:noFill/>
              </a:ln>
              <a:effectLst/>
            </c:spPr>
            <c:extLst>
              <c:ext xmlns:c16="http://schemas.microsoft.com/office/drawing/2014/chart" uri="{C3380CC4-5D6E-409C-BE32-E72D297353CC}">
                <c16:uniqueId val="{00000003-5CCB-5942-85E3-3A948C533962}"/>
              </c:ext>
            </c:extLst>
          </c:dPt>
          <c:cat>
            <c:strRef>
              <c:f>'Solution 2 Calculator'!$C$67:$D$67</c:f>
              <c:strCache>
                <c:ptCount val="2"/>
                <c:pt idx="0">
                  <c:v>Refill machine</c:v>
                </c:pt>
                <c:pt idx="1">
                  <c:v>High density polyethylene bottles</c:v>
                </c:pt>
              </c:strCache>
            </c:strRef>
          </c:cat>
          <c:val>
            <c:numRef>
              <c:f>'Solution 2 Calculator'!$C$68:$D$68</c:f>
              <c:numCache>
                <c:formatCode>_(* #,##0_);_(* \(#,##0\);_(* "-"??_);_(@_)</c:formatCode>
                <c:ptCount val="2"/>
                <c:pt idx="0">
                  <c:v>360.80463963209309</c:v>
                </c:pt>
                <c:pt idx="1">
                  <c:v>724.63690136209198</c:v>
                </c:pt>
              </c:numCache>
            </c:numRef>
          </c:val>
          <c:extLst>
            <c:ext xmlns:c16="http://schemas.microsoft.com/office/drawing/2014/chart" uri="{C3380CC4-5D6E-409C-BE32-E72D297353CC}">
              <c16:uniqueId val="{00000004-5CCB-5942-85E3-3A948C533962}"/>
            </c:ext>
          </c:extLst>
        </c:ser>
        <c:dLbls>
          <c:showLegendKey val="0"/>
          <c:showVal val="0"/>
          <c:showCatName val="0"/>
          <c:showSerName val="0"/>
          <c:showPercent val="0"/>
          <c:showBubbleSize val="0"/>
        </c:dLbls>
        <c:gapWidth val="150"/>
        <c:overlap val="100"/>
        <c:axId val="779190912"/>
        <c:axId val="779301712"/>
      </c:barChart>
      <c:catAx>
        <c:axId val="779190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301712"/>
        <c:crosses val="autoZero"/>
        <c:auto val="1"/>
        <c:lblAlgn val="ctr"/>
        <c:lblOffset val="100"/>
        <c:noMultiLvlLbl val="0"/>
      </c:catAx>
      <c:valAx>
        <c:axId val="779301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GHG</a:t>
                </a:r>
                <a:r>
                  <a:rPr lang="en-US" baseline="0"/>
                  <a:t> emissions (kg CO2-eq)</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1909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Cumulative Energy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solidFill>
              <a:schemeClr val="accent1"/>
            </a:solidFill>
            <a:ln>
              <a:noFill/>
            </a:ln>
            <a:effectLst/>
          </c:spPr>
          <c:invertIfNegative val="0"/>
          <c:dPt>
            <c:idx val="0"/>
            <c:invertIfNegative val="0"/>
            <c:bubble3D val="0"/>
            <c:spPr>
              <a:solidFill>
                <a:srgbClr val="007766"/>
              </a:solidFill>
              <a:ln>
                <a:noFill/>
              </a:ln>
              <a:effectLst/>
            </c:spPr>
            <c:extLst>
              <c:ext xmlns:c16="http://schemas.microsoft.com/office/drawing/2014/chart" uri="{C3380CC4-5D6E-409C-BE32-E72D297353CC}">
                <c16:uniqueId val="{00000001-A76B-9241-833C-42F4600307C3}"/>
              </c:ext>
            </c:extLst>
          </c:dPt>
          <c:dPt>
            <c:idx val="1"/>
            <c:invertIfNegative val="0"/>
            <c:bubble3D val="0"/>
            <c:spPr>
              <a:solidFill>
                <a:srgbClr val="C2B59B"/>
              </a:solidFill>
              <a:ln>
                <a:noFill/>
              </a:ln>
              <a:effectLst/>
            </c:spPr>
            <c:extLst>
              <c:ext xmlns:c16="http://schemas.microsoft.com/office/drawing/2014/chart" uri="{C3380CC4-5D6E-409C-BE32-E72D297353CC}">
                <c16:uniqueId val="{00000003-A76B-9241-833C-42F4600307C3}"/>
              </c:ext>
            </c:extLst>
          </c:dPt>
          <c:cat>
            <c:strRef>
              <c:f>'Solution 2 Calculator'!$G$67:$H$67</c:f>
              <c:strCache>
                <c:ptCount val="2"/>
                <c:pt idx="0">
                  <c:v>Refill machine</c:v>
                </c:pt>
                <c:pt idx="1">
                  <c:v>High density polyethylene bottles</c:v>
                </c:pt>
              </c:strCache>
            </c:strRef>
          </c:cat>
          <c:val>
            <c:numRef>
              <c:f>'Solution 2 Calculator'!$G$68:$H$68</c:f>
              <c:numCache>
                <c:formatCode>_(* #,##0_);_(* \(#,##0\);_(* "-"??_);_(@_)</c:formatCode>
                <c:ptCount val="2"/>
                <c:pt idx="0">
                  <c:v>6057.6014832600395</c:v>
                </c:pt>
                <c:pt idx="1">
                  <c:v>20186.013643394774</c:v>
                </c:pt>
              </c:numCache>
            </c:numRef>
          </c:val>
          <c:extLst>
            <c:ext xmlns:c16="http://schemas.microsoft.com/office/drawing/2014/chart" uri="{C3380CC4-5D6E-409C-BE32-E72D297353CC}">
              <c16:uniqueId val="{00000004-A76B-9241-833C-42F4600307C3}"/>
            </c:ext>
          </c:extLst>
        </c:ser>
        <c:dLbls>
          <c:showLegendKey val="0"/>
          <c:showVal val="0"/>
          <c:showCatName val="0"/>
          <c:showSerName val="0"/>
          <c:showPercent val="0"/>
          <c:showBubbleSize val="0"/>
        </c:dLbls>
        <c:gapWidth val="150"/>
        <c:overlap val="100"/>
        <c:axId val="1079492288"/>
        <c:axId val="724539776"/>
      </c:barChart>
      <c:catAx>
        <c:axId val="1079492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4539776"/>
        <c:crosses val="autoZero"/>
        <c:auto val="1"/>
        <c:lblAlgn val="ctr"/>
        <c:lblOffset val="100"/>
        <c:noMultiLvlLbl val="0"/>
      </c:catAx>
      <c:valAx>
        <c:axId val="724539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energy (MJ-eq)</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94922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Water Depletion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solidFill>
              <a:schemeClr val="accent1"/>
            </a:solidFill>
            <a:ln>
              <a:noFill/>
            </a:ln>
            <a:effectLst/>
          </c:spPr>
          <c:invertIfNegative val="0"/>
          <c:dPt>
            <c:idx val="0"/>
            <c:invertIfNegative val="0"/>
            <c:bubble3D val="0"/>
            <c:spPr>
              <a:solidFill>
                <a:srgbClr val="007766"/>
              </a:solidFill>
              <a:ln>
                <a:noFill/>
              </a:ln>
              <a:effectLst/>
            </c:spPr>
            <c:extLst>
              <c:ext xmlns:c16="http://schemas.microsoft.com/office/drawing/2014/chart" uri="{C3380CC4-5D6E-409C-BE32-E72D297353CC}">
                <c16:uniqueId val="{00000001-ACF5-734B-A395-959F798FE54B}"/>
              </c:ext>
            </c:extLst>
          </c:dPt>
          <c:dPt>
            <c:idx val="1"/>
            <c:invertIfNegative val="0"/>
            <c:bubble3D val="0"/>
            <c:spPr>
              <a:solidFill>
                <a:srgbClr val="C2B59B"/>
              </a:solidFill>
              <a:ln>
                <a:noFill/>
              </a:ln>
              <a:effectLst/>
            </c:spPr>
            <c:extLst>
              <c:ext xmlns:c16="http://schemas.microsoft.com/office/drawing/2014/chart" uri="{C3380CC4-5D6E-409C-BE32-E72D297353CC}">
                <c16:uniqueId val="{00000003-ACF5-734B-A395-959F798FE54B}"/>
              </c:ext>
            </c:extLst>
          </c:dPt>
          <c:cat>
            <c:strRef>
              <c:f>'Solution 2 Calculator'!$K$67:$L$67</c:f>
              <c:strCache>
                <c:ptCount val="2"/>
                <c:pt idx="0">
                  <c:v>Refill machine</c:v>
                </c:pt>
                <c:pt idx="1">
                  <c:v>High density polyethylene bottles</c:v>
                </c:pt>
              </c:strCache>
            </c:strRef>
          </c:cat>
          <c:val>
            <c:numRef>
              <c:f>'Solution 2 Calculator'!$K$68:$L$68</c:f>
              <c:numCache>
                <c:formatCode>_(* #,##0_);_(* \(#,##0\);_(* "-"??_);_(@_)</c:formatCode>
                <c:ptCount val="2"/>
                <c:pt idx="0">
                  <c:v>2874.9630234586111</c:v>
                </c:pt>
                <c:pt idx="1">
                  <c:v>2705.3578571821326</c:v>
                </c:pt>
              </c:numCache>
            </c:numRef>
          </c:val>
          <c:extLst>
            <c:ext xmlns:c16="http://schemas.microsoft.com/office/drawing/2014/chart" uri="{C3380CC4-5D6E-409C-BE32-E72D297353CC}">
              <c16:uniqueId val="{00000004-ACF5-734B-A395-959F798FE54B}"/>
            </c:ext>
          </c:extLst>
        </c:ser>
        <c:dLbls>
          <c:showLegendKey val="0"/>
          <c:showVal val="0"/>
          <c:showCatName val="0"/>
          <c:showSerName val="0"/>
          <c:showPercent val="0"/>
          <c:showBubbleSize val="0"/>
        </c:dLbls>
        <c:gapWidth val="150"/>
        <c:overlap val="100"/>
        <c:axId val="1079466384"/>
        <c:axId val="868148064"/>
      </c:barChart>
      <c:catAx>
        <c:axId val="1079466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8148064"/>
        <c:crosses val="autoZero"/>
        <c:auto val="1"/>
        <c:lblAlgn val="ctr"/>
        <c:lblOffset val="100"/>
        <c:noMultiLvlLbl val="0"/>
      </c:catAx>
      <c:valAx>
        <c:axId val="86814806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r>
                  <a:rPr lang="en-US" baseline="0"/>
                  <a:t> water (liters)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94663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Climate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solidFill>
              <a:schemeClr val="accent1"/>
            </a:solidFill>
            <a:ln>
              <a:noFill/>
            </a:ln>
            <a:effectLst/>
          </c:spPr>
          <c:invertIfNegative val="0"/>
          <c:dPt>
            <c:idx val="0"/>
            <c:invertIfNegative val="0"/>
            <c:bubble3D val="0"/>
            <c:spPr>
              <a:solidFill>
                <a:srgbClr val="257766"/>
              </a:solidFill>
              <a:ln>
                <a:noFill/>
              </a:ln>
              <a:effectLst/>
            </c:spPr>
            <c:extLst>
              <c:ext xmlns:c16="http://schemas.microsoft.com/office/drawing/2014/chart" uri="{C3380CC4-5D6E-409C-BE32-E72D297353CC}">
                <c16:uniqueId val="{00000001-5DE8-EC43-BF25-4683E073DE66}"/>
              </c:ext>
            </c:extLst>
          </c:dPt>
          <c:dPt>
            <c:idx val="1"/>
            <c:invertIfNegative val="0"/>
            <c:bubble3D val="0"/>
            <c:spPr>
              <a:solidFill>
                <a:srgbClr val="C2B59B"/>
              </a:solidFill>
              <a:ln>
                <a:noFill/>
              </a:ln>
              <a:effectLst/>
            </c:spPr>
            <c:extLst>
              <c:ext xmlns:c16="http://schemas.microsoft.com/office/drawing/2014/chart" uri="{C3380CC4-5D6E-409C-BE32-E72D297353CC}">
                <c16:uniqueId val="{00000003-5DE8-EC43-BF25-4683E073DE66}"/>
              </c:ext>
            </c:extLst>
          </c:dPt>
          <c:dPt>
            <c:idx val="2"/>
            <c:invertIfNegative val="0"/>
            <c:bubble3D val="0"/>
            <c:spPr>
              <a:solidFill>
                <a:srgbClr val="DBBE93"/>
              </a:solidFill>
              <a:ln>
                <a:noFill/>
              </a:ln>
              <a:effectLst/>
            </c:spPr>
            <c:extLst>
              <c:ext xmlns:c16="http://schemas.microsoft.com/office/drawing/2014/chart" uri="{C3380CC4-5D6E-409C-BE32-E72D297353CC}">
                <c16:uniqueId val="{00000005-5DE8-EC43-BF25-4683E073DE66}"/>
              </c:ext>
            </c:extLst>
          </c:dPt>
          <c:cat>
            <c:strRef>
              <c:f>'Solution 3 Calculator'!$C$31:$E$31</c:f>
              <c:strCache>
                <c:ptCount val="3"/>
                <c:pt idx="0">
                  <c:v>Areca palm leaf container</c:v>
                </c:pt>
                <c:pt idx="1">
                  <c:v>Paper container with polyethylene lining</c:v>
                </c:pt>
                <c:pt idx="2">
                  <c:v>Polypropylene container</c:v>
                </c:pt>
              </c:strCache>
            </c:strRef>
          </c:cat>
          <c:val>
            <c:numRef>
              <c:f>'Solution 3 Calculator'!$C$32:$E$32</c:f>
              <c:numCache>
                <c:formatCode>0.00</c:formatCode>
                <c:ptCount val="3"/>
                <c:pt idx="0">
                  <c:v>0.22746710796799594</c:v>
                </c:pt>
                <c:pt idx="1">
                  <c:v>0.2040622603806545</c:v>
                </c:pt>
                <c:pt idx="2">
                  <c:v>0.27521879330508608</c:v>
                </c:pt>
              </c:numCache>
            </c:numRef>
          </c:val>
          <c:extLst>
            <c:ext xmlns:c16="http://schemas.microsoft.com/office/drawing/2014/chart" uri="{C3380CC4-5D6E-409C-BE32-E72D297353CC}">
              <c16:uniqueId val="{00000006-5DE8-EC43-BF25-4683E073DE66}"/>
            </c:ext>
          </c:extLst>
        </c:ser>
        <c:dLbls>
          <c:showLegendKey val="0"/>
          <c:showVal val="0"/>
          <c:showCatName val="0"/>
          <c:showSerName val="0"/>
          <c:showPercent val="0"/>
          <c:showBubbleSize val="0"/>
        </c:dLbls>
        <c:gapWidth val="150"/>
        <c:overlap val="100"/>
        <c:axId val="1174747968"/>
        <c:axId val="724683520"/>
      </c:barChart>
      <c:catAx>
        <c:axId val="1174747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4683520"/>
        <c:crosses val="autoZero"/>
        <c:auto val="1"/>
        <c:lblAlgn val="ctr"/>
        <c:lblOffset val="100"/>
        <c:noMultiLvlLbl val="0"/>
      </c:catAx>
      <c:valAx>
        <c:axId val="7246835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GHG emissions (kg CO2-eq/container)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7479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Cumulative Energy</a:t>
            </a:r>
            <a:r>
              <a:rPr lang="en-US" baseline="0"/>
              <a:t> Demand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solidFill>
              <a:schemeClr val="accent1"/>
            </a:solidFill>
            <a:ln>
              <a:noFill/>
            </a:ln>
            <a:effectLst/>
          </c:spPr>
          <c:invertIfNegative val="0"/>
          <c:dPt>
            <c:idx val="0"/>
            <c:invertIfNegative val="0"/>
            <c:bubble3D val="0"/>
            <c:spPr>
              <a:solidFill>
                <a:srgbClr val="257766"/>
              </a:solidFill>
              <a:ln>
                <a:noFill/>
              </a:ln>
              <a:effectLst/>
            </c:spPr>
            <c:extLst>
              <c:ext xmlns:c16="http://schemas.microsoft.com/office/drawing/2014/chart" uri="{C3380CC4-5D6E-409C-BE32-E72D297353CC}">
                <c16:uniqueId val="{00000001-7743-C441-90FD-2303158CD86F}"/>
              </c:ext>
            </c:extLst>
          </c:dPt>
          <c:dPt>
            <c:idx val="1"/>
            <c:invertIfNegative val="0"/>
            <c:bubble3D val="0"/>
            <c:spPr>
              <a:solidFill>
                <a:srgbClr val="C2B59B"/>
              </a:solidFill>
              <a:ln>
                <a:noFill/>
              </a:ln>
              <a:effectLst/>
            </c:spPr>
            <c:extLst>
              <c:ext xmlns:c16="http://schemas.microsoft.com/office/drawing/2014/chart" uri="{C3380CC4-5D6E-409C-BE32-E72D297353CC}">
                <c16:uniqueId val="{00000003-7743-C441-90FD-2303158CD86F}"/>
              </c:ext>
            </c:extLst>
          </c:dPt>
          <c:dPt>
            <c:idx val="2"/>
            <c:invertIfNegative val="0"/>
            <c:bubble3D val="0"/>
            <c:spPr>
              <a:solidFill>
                <a:srgbClr val="DBBE93"/>
              </a:solidFill>
              <a:ln>
                <a:noFill/>
              </a:ln>
              <a:effectLst/>
            </c:spPr>
            <c:extLst>
              <c:ext xmlns:c16="http://schemas.microsoft.com/office/drawing/2014/chart" uri="{C3380CC4-5D6E-409C-BE32-E72D297353CC}">
                <c16:uniqueId val="{00000005-7743-C441-90FD-2303158CD86F}"/>
              </c:ext>
            </c:extLst>
          </c:dPt>
          <c:cat>
            <c:strRef>
              <c:f>'Solution 3 Calculator'!$H$31:$J$31</c:f>
              <c:strCache>
                <c:ptCount val="3"/>
                <c:pt idx="0">
                  <c:v>Areca palm leaf container</c:v>
                </c:pt>
                <c:pt idx="1">
                  <c:v>Paper container with polyethylene lining</c:v>
                </c:pt>
                <c:pt idx="2">
                  <c:v>Polypropylene container</c:v>
                </c:pt>
              </c:strCache>
            </c:strRef>
          </c:cat>
          <c:val>
            <c:numRef>
              <c:f>'Solution 3 Calculator'!$H$32:$J$32</c:f>
              <c:numCache>
                <c:formatCode>0</c:formatCode>
                <c:ptCount val="3"/>
                <c:pt idx="0">
                  <c:v>3.3470250208669547</c:v>
                </c:pt>
                <c:pt idx="1">
                  <c:v>7.1141605989591294</c:v>
                </c:pt>
                <c:pt idx="2">
                  <c:v>10.640547192964229</c:v>
                </c:pt>
              </c:numCache>
            </c:numRef>
          </c:val>
          <c:extLst>
            <c:ext xmlns:c16="http://schemas.microsoft.com/office/drawing/2014/chart" uri="{C3380CC4-5D6E-409C-BE32-E72D297353CC}">
              <c16:uniqueId val="{00000006-7743-C441-90FD-2303158CD86F}"/>
            </c:ext>
          </c:extLst>
        </c:ser>
        <c:dLbls>
          <c:showLegendKey val="0"/>
          <c:showVal val="0"/>
          <c:showCatName val="0"/>
          <c:showSerName val="0"/>
          <c:showPercent val="0"/>
          <c:showBubbleSize val="0"/>
        </c:dLbls>
        <c:gapWidth val="150"/>
        <c:overlap val="100"/>
        <c:axId val="867992448"/>
        <c:axId val="1182597072"/>
      </c:barChart>
      <c:catAx>
        <c:axId val="867992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2597072"/>
        <c:crosses val="autoZero"/>
        <c:auto val="1"/>
        <c:lblAlgn val="ctr"/>
        <c:lblOffset val="100"/>
        <c:noMultiLvlLbl val="0"/>
      </c:catAx>
      <c:valAx>
        <c:axId val="11825970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Energy (MJ-eq/container)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7992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Water Depletion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solidFill>
              <a:schemeClr val="accent1"/>
            </a:solidFill>
            <a:ln>
              <a:noFill/>
            </a:ln>
            <a:effectLst/>
          </c:spPr>
          <c:invertIfNegative val="0"/>
          <c:dPt>
            <c:idx val="0"/>
            <c:invertIfNegative val="0"/>
            <c:bubble3D val="0"/>
            <c:spPr>
              <a:solidFill>
                <a:srgbClr val="257766"/>
              </a:solidFill>
              <a:ln>
                <a:noFill/>
              </a:ln>
              <a:effectLst/>
            </c:spPr>
            <c:extLst>
              <c:ext xmlns:c16="http://schemas.microsoft.com/office/drawing/2014/chart" uri="{C3380CC4-5D6E-409C-BE32-E72D297353CC}">
                <c16:uniqueId val="{00000001-C8B6-3D4E-91F7-3D290B7079D9}"/>
              </c:ext>
            </c:extLst>
          </c:dPt>
          <c:dPt>
            <c:idx val="1"/>
            <c:invertIfNegative val="0"/>
            <c:bubble3D val="0"/>
            <c:spPr>
              <a:solidFill>
                <a:srgbClr val="C2B59B"/>
              </a:solidFill>
              <a:ln>
                <a:noFill/>
              </a:ln>
              <a:effectLst/>
            </c:spPr>
            <c:extLst>
              <c:ext xmlns:c16="http://schemas.microsoft.com/office/drawing/2014/chart" uri="{C3380CC4-5D6E-409C-BE32-E72D297353CC}">
                <c16:uniqueId val="{00000003-C8B6-3D4E-91F7-3D290B7079D9}"/>
              </c:ext>
            </c:extLst>
          </c:dPt>
          <c:dPt>
            <c:idx val="2"/>
            <c:invertIfNegative val="0"/>
            <c:bubble3D val="0"/>
            <c:spPr>
              <a:solidFill>
                <a:srgbClr val="DBBE93"/>
              </a:solidFill>
              <a:ln>
                <a:noFill/>
              </a:ln>
              <a:effectLst/>
            </c:spPr>
            <c:extLst>
              <c:ext xmlns:c16="http://schemas.microsoft.com/office/drawing/2014/chart" uri="{C3380CC4-5D6E-409C-BE32-E72D297353CC}">
                <c16:uniqueId val="{00000005-C8B6-3D4E-91F7-3D290B7079D9}"/>
              </c:ext>
            </c:extLst>
          </c:dPt>
          <c:cat>
            <c:strRef>
              <c:f>'Solution 3 Calculator'!$M$31:$O$31</c:f>
              <c:strCache>
                <c:ptCount val="3"/>
                <c:pt idx="0">
                  <c:v>Areca palm leaf container</c:v>
                </c:pt>
                <c:pt idx="1">
                  <c:v>Paper container with polyethylene lining</c:v>
                </c:pt>
                <c:pt idx="2">
                  <c:v>Polypropylene container</c:v>
                </c:pt>
              </c:strCache>
            </c:strRef>
          </c:cat>
          <c:val>
            <c:numRef>
              <c:f>'Solution 3 Calculator'!$M$32:$O$32</c:f>
              <c:numCache>
                <c:formatCode>General</c:formatCode>
                <c:ptCount val="3"/>
                <c:pt idx="0">
                  <c:v>0.68684449444127249</c:v>
                </c:pt>
                <c:pt idx="1">
                  <c:v>0.93820899024650184</c:v>
                </c:pt>
                <c:pt idx="2">
                  <c:v>0.72656671701935693</c:v>
                </c:pt>
              </c:numCache>
            </c:numRef>
          </c:val>
          <c:extLst>
            <c:ext xmlns:c16="http://schemas.microsoft.com/office/drawing/2014/chart" uri="{C3380CC4-5D6E-409C-BE32-E72D297353CC}">
              <c16:uniqueId val="{00000006-C8B6-3D4E-91F7-3D290B7079D9}"/>
            </c:ext>
          </c:extLst>
        </c:ser>
        <c:dLbls>
          <c:showLegendKey val="0"/>
          <c:showVal val="0"/>
          <c:showCatName val="0"/>
          <c:showSerName val="0"/>
          <c:showPercent val="0"/>
          <c:showBubbleSize val="0"/>
        </c:dLbls>
        <c:gapWidth val="150"/>
        <c:overlap val="100"/>
        <c:axId val="722076496"/>
        <c:axId val="745159632"/>
      </c:barChart>
      <c:catAx>
        <c:axId val="722076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159632"/>
        <c:crosses val="autoZero"/>
        <c:auto val="1"/>
        <c:lblAlgn val="ctr"/>
        <c:lblOffset val="100"/>
        <c:noMultiLvlLbl val="0"/>
      </c:catAx>
      <c:valAx>
        <c:axId val="745159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Water (liters/container)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2076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13" Type="http://schemas.openxmlformats.org/officeDocument/2006/relationships/image" Target="../media/image9.png"/><Relationship Id="rId18" Type="http://schemas.openxmlformats.org/officeDocument/2006/relationships/hyperlink" Target="https://www.incubationnetwork.com/programs/the-sup-challenge/" TargetMode="External"/><Relationship Id="rId3" Type="http://schemas.openxmlformats.org/officeDocument/2006/relationships/image" Target="../media/image2.svg"/><Relationship Id="rId7" Type="http://schemas.openxmlformats.org/officeDocument/2006/relationships/image" Target="../media/image3.png"/><Relationship Id="rId12" Type="http://schemas.openxmlformats.org/officeDocument/2006/relationships/image" Target="../media/image8.png"/><Relationship Id="rId17" Type="http://schemas.openxmlformats.org/officeDocument/2006/relationships/hyperlink" Target="https://www.incubationnetwork.com/wp-content/uploads/2022/11/The-Incubation-Network-The-SUP-Challenge_Life-Cycle-Assessment-Report.pdf" TargetMode="External"/><Relationship Id="rId2" Type="http://schemas.openxmlformats.org/officeDocument/2006/relationships/image" Target="../media/image1.png"/><Relationship Id="rId16" Type="http://schemas.openxmlformats.org/officeDocument/2006/relationships/image" Target="../media/image12.png"/><Relationship Id="rId1" Type="http://schemas.openxmlformats.org/officeDocument/2006/relationships/hyperlink" Target="#'S3 Areca Palm Leaf Container'!A1"/><Relationship Id="rId6" Type="http://schemas.openxmlformats.org/officeDocument/2006/relationships/hyperlink" Target="#'S2 Refill Machine'!A1"/><Relationship Id="rId11" Type="http://schemas.openxmlformats.org/officeDocument/2006/relationships/image" Target="../media/image7.png"/><Relationship Id="rId5" Type="http://schemas.openxmlformats.org/officeDocument/2006/relationships/hyperlink" Target="#'S1 Reusable Container'!A1"/><Relationship Id="rId15" Type="http://schemas.openxmlformats.org/officeDocument/2006/relationships/image" Target="../media/image11.png"/><Relationship Id="rId10" Type="http://schemas.openxmlformats.org/officeDocument/2006/relationships/image" Target="../media/image6.png"/><Relationship Id="rId4" Type="http://schemas.openxmlformats.org/officeDocument/2006/relationships/hyperlink" Target="#'S4 Coconut Palm Leaf Straw'!A1"/><Relationship Id="rId9" Type="http://schemas.openxmlformats.org/officeDocument/2006/relationships/image" Target="../media/image5.png"/><Relationship Id="rId14" Type="http://schemas.openxmlformats.org/officeDocument/2006/relationships/image" Target="../media/image10.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svg"/><Relationship Id="rId2" Type="http://schemas.openxmlformats.org/officeDocument/2006/relationships/image" Target="../media/image13.png"/><Relationship Id="rId1" Type="http://schemas.openxmlformats.org/officeDocument/2006/relationships/hyperlink" Target="#Introduction!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14.svg"/><Relationship Id="rId2" Type="http://schemas.openxmlformats.org/officeDocument/2006/relationships/image" Target="../media/image13.png"/><Relationship Id="rId1" Type="http://schemas.openxmlformats.org/officeDocument/2006/relationships/hyperlink" Target="#Introduction!A1"/><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image" Target="../media/image14.svg"/><Relationship Id="rId2" Type="http://schemas.openxmlformats.org/officeDocument/2006/relationships/image" Target="../media/image13.png"/><Relationship Id="rId1" Type="http://schemas.openxmlformats.org/officeDocument/2006/relationships/hyperlink" Target="#Introduction!A1"/><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s>
</file>

<file path=xl/drawings/_rels/drawing5.xml.rels><?xml version="1.0" encoding="UTF-8" standalone="yes"?>
<Relationships xmlns="http://schemas.openxmlformats.org/package/2006/relationships"><Relationship Id="rId3" Type="http://schemas.openxmlformats.org/officeDocument/2006/relationships/image" Target="../media/image14.svg"/><Relationship Id="rId2" Type="http://schemas.openxmlformats.org/officeDocument/2006/relationships/image" Target="../media/image13.png"/><Relationship Id="rId1" Type="http://schemas.openxmlformats.org/officeDocument/2006/relationships/hyperlink" Target="#Introduction!A1"/><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editAs="oneCell">
    <xdr:from>
      <xdr:col>4</xdr:col>
      <xdr:colOff>138546</xdr:colOff>
      <xdr:row>26</xdr:row>
      <xdr:rowOff>46182</xdr:rowOff>
    </xdr:from>
    <xdr:to>
      <xdr:col>4</xdr:col>
      <xdr:colOff>741218</xdr:colOff>
      <xdr:row>26</xdr:row>
      <xdr:rowOff>648854</xdr:rowOff>
    </xdr:to>
    <xdr:pic>
      <xdr:nvPicPr>
        <xdr:cNvPr id="3" name="Graphic 2" descr="Circle with left arrow outline">
          <a:hlinkClick xmlns:r="http://schemas.openxmlformats.org/officeDocument/2006/relationships" r:id="rId1"/>
          <a:extLst>
            <a:ext uri="{FF2B5EF4-FFF2-40B4-BE49-F238E27FC236}">
              <a16:creationId xmlns:a16="http://schemas.microsoft.com/office/drawing/2014/main" id="{7959BD70-E05E-C94A-8108-2F9F5C32EE4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970646" y="19400982"/>
          <a:ext cx="602672" cy="602672"/>
        </a:xfrm>
        <a:prstGeom prst="rect">
          <a:avLst/>
        </a:prstGeom>
      </xdr:spPr>
    </xdr:pic>
    <xdr:clientData/>
  </xdr:twoCellAnchor>
  <xdr:twoCellAnchor editAs="oneCell">
    <xdr:from>
      <xdr:col>12</xdr:col>
      <xdr:colOff>161637</xdr:colOff>
      <xdr:row>26</xdr:row>
      <xdr:rowOff>46182</xdr:rowOff>
    </xdr:from>
    <xdr:to>
      <xdr:col>12</xdr:col>
      <xdr:colOff>764309</xdr:colOff>
      <xdr:row>26</xdr:row>
      <xdr:rowOff>648854</xdr:rowOff>
    </xdr:to>
    <xdr:pic>
      <xdr:nvPicPr>
        <xdr:cNvPr id="4" name="Graphic 3" descr="Circle with left arrow outline">
          <a:hlinkClick xmlns:r="http://schemas.openxmlformats.org/officeDocument/2006/relationships" r:id="rId4"/>
          <a:extLst>
            <a:ext uri="{FF2B5EF4-FFF2-40B4-BE49-F238E27FC236}">
              <a16:creationId xmlns:a16="http://schemas.microsoft.com/office/drawing/2014/main" id="{ECE908C1-7202-1B4F-A69C-9D53FC3C7EA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013537" y="19400982"/>
          <a:ext cx="602672" cy="602672"/>
        </a:xfrm>
        <a:prstGeom prst="rect">
          <a:avLst/>
        </a:prstGeom>
      </xdr:spPr>
    </xdr:pic>
    <xdr:clientData/>
  </xdr:twoCellAnchor>
  <xdr:twoCellAnchor editAs="oneCell">
    <xdr:from>
      <xdr:col>4</xdr:col>
      <xdr:colOff>150091</xdr:colOff>
      <xdr:row>20</xdr:row>
      <xdr:rowOff>46182</xdr:rowOff>
    </xdr:from>
    <xdr:to>
      <xdr:col>4</xdr:col>
      <xdr:colOff>752763</xdr:colOff>
      <xdr:row>20</xdr:row>
      <xdr:rowOff>648854</xdr:rowOff>
    </xdr:to>
    <xdr:pic>
      <xdr:nvPicPr>
        <xdr:cNvPr id="5" name="Graphic 4" descr="Circle with left arrow outline">
          <a:hlinkClick xmlns:r="http://schemas.openxmlformats.org/officeDocument/2006/relationships" r:id="rId5"/>
          <a:extLst>
            <a:ext uri="{FF2B5EF4-FFF2-40B4-BE49-F238E27FC236}">
              <a16:creationId xmlns:a16="http://schemas.microsoft.com/office/drawing/2014/main" id="{D23D39E6-40D3-F342-8560-D2AA40773CE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982191" y="15921182"/>
          <a:ext cx="602672" cy="602672"/>
        </a:xfrm>
        <a:prstGeom prst="rect">
          <a:avLst/>
        </a:prstGeom>
      </xdr:spPr>
    </xdr:pic>
    <xdr:clientData/>
  </xdr:twoCellAnchor>
  <xdr:twoCellAnchor editAs="oneCell">
    <xdr:from>
      <xdr:col>12</xdr:col>
      <xdr:colOff>115455</xdr:colOff>
      <xdr:row>20</xdr:row>
      <xdr:rowOff>69272</xdr:rowOff>
    </xdr:from>
    <xdr:to>
      <xdr:col>12</xdr:col>
      <xdr:colOff>718127</xdr:colOff>
      <xdr:row>20</xdr:row>
      <xdr:rowOff>671944</xdr:rowOff>
    </xdr:to>
    <xdr:pic>
      <xdr:nvPicPr>
        <xdr:cNvPr id="6" name="Graphic 5" descr="Circle with left arrow outline">
          <a:hlinkClick xmlns:r="http://schemas.openxmlformats.org/officeDocument/2006/relationships" r:id="rId6"/>
          <a:extLst>
            <a:ext uri="{FF2B5EF4-FFF2-40B4-BE49-F238E27FC236}">
              <a16:creationId xmlns:a16="http://schemas.microsoft.com/office/drawing/2014/main" id="{5AD44E7D-590E-C444-8BA2-E6B33A70D86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967355" y="15944272"/>
          <a:ext cx="602672" cy="602672"/>
        </a:xfrm>
        <a:prstGeom prst="rect">
          <a:avLst/>
        </a:prstGeom>
      </xdr:spPr>
    </xdr:pic>
    <xdr:clientData/>
  </xdr:twoCellAnchor>
  <xdr:twoCellAnchor editAs="oneCell">
    <xdr:from>
      <xdr:col>1</xdr:col>
      <xdr:colOff>131441</xdr:colOff>
      <xdr:row>30</xdr:row>
      <xdr:rowOff>720998</xdr:rowOff>
    </xdr:from>
    <xdr:to>
      <xdr:col>3</xdr:col>
      <xdr:colOff>287448</xdr:colOff>
      <xdr:row>30</xdr:row>
      <xdr:rowOff>1328769</xdr:rowOff>
    </xdr:to>
    <xdr:pic>
      <xdr:nvPicPr>
        <xdr:cNvPr id="7" name="Google Shape;200;p46">
          <a:extLst>
            <a:ext uri="{FF2B5EF4-FFF2-40B4-BE49-F238E27FC236}">
              <a16:creationId xmlns:a16="http://schemas.microsoft.com/office/drawing/2014/main" id="{CDDEA13B-1A0B-344E-BA0B-4556658670EE}"/>
            </a:ext>
          </a:extLst>
        </xdr:cNvPr>
        <xdr:cNvPicPr preferRelativeResize="0">
          <a:picLocks noChangeAspect="1"/>
        </xdr:cNvPicPr>
      </xdr:nvPicPr>
      <xdr:blipFill rotWithShape="1">
        <a:blip xmlns:r="http://schemas.openxmlformats.org/officeDocument/2006/relationships" r:embed="rId7">
          <a:alphaModFix/>
        </a:blip>
        <a:srcRect t="24799" r="61283" b="21912"/>
        <a:stretch/>
      </xdr:blipFill>
      <xdr:spPr>
        <a:xfrm>
          <a:off x="483133" y="24626306"/>
          <a:ext cx="1816777" cy="607771"/>
        </a:xfrm>
        <a:prstGeom prst="rect">
          <a:avLst/>
        </a:prstGeom>
        <a:noFill/>
        <a:ln>
          <a:noFill/>
        </a:ln>
      </xdr:spPr>
    </xdr:pic>
    <xdr:clientData/>
  </xdr:twoCellAnchor>
  <xdr:twoCellAnchor editAs="oneCell">
    <xdr:from>
      <xdr:col>6</xdr:col>
      <xdr:colOff>139894</xdr:colOff>
      <xdr:row>30</xdr:row>
      <xdr:rowOff>538768</xdr:rowOff>
    </xdr:from>
    <xdr:to>
      <xdr:col>7</xdr:col>
      <xdr:colOff>331073</xdr:colOff>
      <xdr:row>30</xdr:row>
      <xdr:rowOff>1464224</xdr:rowOff>
    </xdr:to>
    <xdr:pic>
      <xdr:nvPicPr>
        <xdr:cNvPr id="8" name="Google Shape;200;p46">
          <a:extLst>
            <a:ext uri="{FF2B5EF4-FFF2-40B4-BE49-F238E27FC236}">
              <a16:creationId xmlns:a16="http://schemas.microsoft.com/office/drawing/2014/main" id="{AE2B4DCF-2781-FE4C-BA85-424640ACFBE4}"/>
            </a:ext>
          </a:extLst>
        </xdr:cNvPr>
        <xdr:cNvPicPr preferRelativeResize="0">
          <a:picLocks noChangeAspect="1"/>
        </xdr:cNvPicPr>
      </xdr:nvPicPr>
      <xdr:blipFill rotWithShape="1">
        <a:blip xmlns:r="http://schemas.openxmlformats.org/officeDocument/2006/relationships" r:embed="rId7">
          <a:alphaModFix/>
        </a:blip>
        <a:srcRect l="46231" t="14667" r="35113" b="15688"/>
        <a:stretch/>
      </xdr:blipFill>
      <xdr:spPr>
        <a:xfrm>
          <a:off x="4643509" y="24444076"/>
          <a:ext cx="1021564" cy="925456"/>
        </a:xfrm>
        <a:prstGeom prst="rect">
          <a:avLst/>
        </a:prstGeom>
        <a:noFill/>
        <a:ln>
          <a:noFill/>
        </a:ln>
      </xdr:spPr>
    </xdr:pic>
    <xdr:clientData/>
  </xdr:twoCellAnchor>
  <xdr:twoCellAnchor editAs="oneCell">
    <xdr:from>
      <xdr:col>3</xdr:col>
      <xdr:colOff>630176</xdr:colOff>
      <xdr:row>30</xdr:row>
      <xdr:rowOff>706561</xdr:rowOff>
    </xdr:from>
    <xdr:to>
      <xdr:col>5</xdr:col>
      <xdr:colOff>400538</xdr:colOff>
      <xdr:row>30</xdr:row>
      <xdr:rowOff>1280900</xdr:rowOff>
    </xdr:to>
    <xdr:pic>
      <xdr:nvPicPr>
        <xdr:cNvPr id="9" name="Google Shape;137;p23" descr="A picture containing clock, room&#10;&#10;Description automatically generated">
          <a:extLst>
            <a:ext uri="{FF2B5EF4-FFF2-40B4-BE49-F238E27FC236}">
              <a16:creationId xmlns:a16="http://schemas.microsoft.com/office/drawing/2014/main" id="{1A4CDF3E-1C1C-2843-BB38-F84991FFE357}"/>
            </a:ext>
          </a:extLst>
        </xdr:cNvPr>
        <xdr:cNvPicPr preferRelativeResize="0">
          <a:picLocks noChangeAspect="1"/>
        </xdr:cNvPicPr>
      </xdr:nvPicPr>
      <xdr:blipFill rotWithShape="1">
        <a:blip xmlns:r="http://schemas.openxmlformats.org/officeDocument/2006/relationships" r:embed="rId8">
          <a:alphaModFix/>
        </a:blip>
        <a:srcRect/>
        <a:stretch/>
      </xdr:blipFill>
      <xdr:spPr>
        <a:xfrm>
          <a:off x="2642638" y="24611869"/>
          <a:ext cx="1431131" cy="574339"/>
        </a:xfrm>
        <a:prstGeom prst="rect">
          <a:avLst/>
        </a:prstGeom>
        <a:noFill/>
        <a:ln>
          <a:noFill/>
        </a:ln>
      </xdr:spPr>
    </xdr:pic>
    <xdr:clientData/>
  </xdr:twoCellAnchor>
  <xdr:twoCellAnchor editAs="oneCell">
    <xdr:from>
      <xdr:col>9</xdr:col>
      <xdr:colOff>404092</xdr:colOff>
      <xdr:row>9</xdr:row>
      <xdr:rowOff>46182</xdr:rowOff>
    </xdr:from>
    <xdr:to>
      <xdr:col>10</xdr:col>
      <xdr:colOff>635001</xdr:colOff>
      <xdr:row>9</xdr:row>
      <xdr:rowOff>1108363</xdr:rowOff>
    </xdr:to>
    <xdr:pic>
      <xdr:nvPicPr>
        <xdr:cNvPr id="10" name="Picture 9" descr="Shape&#10;&#10;Description automatically generated with low confidence">
          <a:extLst>
            <a:ext uri="{FF2B5EF4-FFF2-40B4-BE49-F238E27FC236}">
              <a16:creationId xmlns:a16="http://schemas.microsoft.com/office/drawing/2014/main" id="{91EB8828-0842-2C48-BFE9-D7F4A2E27BD8}"/>
            </a:ext>
          </a:extLst>
        </xdr:cNvPr>
        <xdr:cNvPicPr>
          <a:picLocks noChangeAspect="1"/>
        </xdr:cNvPicPr>
      </xdr:nvPicPr>
      <xdr:blipFill>
        <a:blip xmlns:r="http://schemas.openxmlformats.org/officeDocument/2006/relationships" r:embed="rId9"/>
        <a:stretch>
          <a:fillRect/>
        </a:stretch>
      </xdr:blipFill>
      <xdr:spPr>
        <a:xfrm>
          <a:off x="6779492" y="4618182"/>
          <a:ext cx="1056409" cy="1062181"/>
        </a:xfrm>
        <a:prstGeom prst="rect">
          <a:avLst/>
        </a:prstGeom>
      </xdr:spPr>
    </xdr:pic>
    <xdr:clientData/>
  </xdr:twoCellAnchor>
  <xdr:twoCellAnchor editAs="oneCell">
    <xdr:from>
      <xdr:col>9</xdr:col>
      <xdr:colOff>496456</xdr:colOff>
      <xdr:row>10</xdr:row>
      <xdr:rowOff>190430</xdr:rowOff>
    </xdr:from>
    <xdr:to>
      <xdr:col>10</xdr:col>
      <xdr:colOff>577275</xdr:colOff>
      <xdr:row>10</xdr:row>
      <xdr:rowOff>1102521</xdr:rowOff>
    </xdr:to>
    <xdr:pic>
      <xdr:nvPicPr>
        <xdr:cNvPr id="11" name="Picture 10" descr="Shape&#10;&#10;Description automatically generated with low confidence">
          <a:extLst>
            <a:ext uri="{FF2B5EF4-FFF2-40B4-BE49-F238E27FC236}">
              <a16:creationId xmlns:a16="http://schemas.microsoft.com/office/drawing/2014/main" id="{1159ECD6-F21D-E149-8FE3-3585699ABCA1}"/>
            </a:ext>
          </a:extLst>
        </xdr:cNvPr>
        <xdr:cNvPicPr>
          <a:picLocks noChangeAspect="1"/>
        </xdr:cNvPicPr>
      </xdr:nvPicPr>
      <xdr:blipFill>
        <a:blip xmlns:r="http://schemas.openxmlformats.org/officeDocument/2006/relationships" r:embed="rId10"/>
        <a:stretch>
          <a:fillRect/>
        </a:stretch>
      </xdr:blipFill>
      <xdr:spPr>
        <a:xfrm>
          <a:off x="6871856" y="5880030"/>
          <a:ext cx="906319" cy="912091"/>
        </a:xfrm>
        <a:prstGeom prst="rect">
          <a:avLst/>
        </a:prstGeom>
      </xdr:spPr>
    </xdr:pic>
    <xdr:clientData/>
  </xdr:twoCellAnchor>
  <xdr:twoCellAnchor editAs="oneCell">
    <xdr:from>
      <xdr:col>9</xdr:col>
      <xdr:colOff>491325</xdr:colOff>
      <xdr:row>11</xdr:row>
      <xdr:rowOff>121628</xdr:rowOff>
    </xdr:from>
    <xdr:to>
      <xdr:col>10</xdr:col>
      <xdr:colOff>525962</xdr:colOff>
      <xdr:row>11</xdr:row>
      <xdr:rowOff>948388</xdr:rowOff>
    </xdr:to>
    <xdr:pic>
      <xdr:nvPicPr>
        <xdr:cNvPr id="12" name="Picture 11" descr="Shape&#10;&#10;Description automatically generated with low confidence">
          <a:extLst>
            <a:ext uri="{FF2B5EF4-FFF2-40B4-BE49-F238E27FC236}">
              <a16:creationId xmlns:a16="http://schemas.microsoft.com/office/drawing/2014/main" id="{2643C575-93E2-D846-A9E7-5F5C54C325BA}"/>
            </a:ext>
          </a:extLst>
        </xdr:cNvPr>
        <xdr:cNvPicPr>
          <a:picLocks noChangeAspect="1"/>
        </xdr:cNvPicPr>
      </xdr:nvPicPr>
      <xdr:blipFill>
        <a:blip xmlns:r="http://schemas.openxmlformats.org/officeDocument/2006/relationships" r:embed="rId11"/>
        <a:stretch>
          <a:fillRect/>
        </a:stretch>
      </xdr:blipFill>
      <xdr:spPr>
        <a:xfrm>
          <a:off x="6911881" y="7021961"/>
          <a:ext cx="867192" cy="826760"/>
        </a:xfrm>
        <a:prstGeom prst="rect">
          <a:avLst/>
        </a:prstGeom>
      </xdr:spPr>
    </xdr:pic>
    <xdr:clientData/>
  </xdr:twoCellAnchor>
  <xdr:twoCellAnchor editAs="oneCell">
    <xdr:from>
      <xdr:col>2</xdr:col>
      <xdr:colOff>366889</xdr:colOff>
      <xdr:row>13</xdr:row>
      <xdr:rowOff>366887</xdr:rowOff>
    </xdr:from>
    <xdr:to>
      <xdr:col>14</xdr:col>
      <xdr:colOff>779518</xdr:colOff>
      <xdr:row>14</xdr:row>
      <xdr:rowOff>5065886</xdr:rowOff>
    </xdr:to>
    <xdr:pic>
      <xdr:nvPicPr>
        <xdr:cNvPr id="25" name="Picture 24">
          <a:extLst>
            <a:ext uri="{FF2B5EF4-FFF2-40B4-BE49-F238E27FC236}">
              <a16:creationId xmlns:a16="http://schemas.microsoft.com/office/drawing/2014/main" id="{58554D61-F46A-0A96-AA78-95B058413795}"/>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552222" y="8650109"/>
          <a:ext cx="9810629" cy="5164667"/>
        </a:xfrm>
        <a:prstGeom prst="rect">
          <a:avLst/>
        </a:prstGeom>
      </xdr:spPr>
    </xdr:pic>
    <xdr:clientData/>
  </xdr:twoCellAnchor>
  <xdr:twoCellAnchor editAs="oneCell">
    <xdr:from>
      <xdr:col>1</xdr:col>
      <xdr:colOff>239888</xdr:colOff>
      <xdr:row>18</xdr:row>
      <xdr:rowOff>393592</xdr:rowOff>
    </xdr:from>
    <xdr:to>
      <xdr:col>7</xdr:col>
      <xdr:colOff>536222</xdr:colOff>
      <xdr:row>18</xdr:row>
      <xdr:rowOff>1933221</xdr:rowOff>
    </xdr:to>
    <xdr:pic>
      <xdr:nvPicPr>
        <xdr:cNvPr id="27" name="Picture 26">
          <a:extLst>
            <a:ext uri="{FF2B5EF4-FFF2-40B4-BE49-F238E27FC236}">
              <a16:creationId xmlns:a16="http://schemas.microsoft.com/office/drawing/2014/main" id="{218466F6-C9ED-0746-E0B9-7A6B6D9FDE1A}"/>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7857" b="7797"/>
        <a:stretch/>
      </xdr:blipFill>
      <xdr:spPr>
        <a:xfrm>
          <a:off x="592666" y="15421925"/>
          <a:ext cx="5291667" cy="1539629"/>
        </a:xfrm>
        <a:prstGeom prst="rect">
          <a:avLst/>
        </a:prstGeom>
      </xdr:spPr>
    </xdr:pic>
    <xdr:clientData/>
  </xdr:twoCellAnchor>
  <xdr:twoCellAnchor editAs="oneCell">
    <xdr:from>
      <xdr:col>9</xdr:col>
      <xdr:colOff>395110</xdr:colOff>
      <xdr:row>18</xdr:row>
      <xdr:rowOff>141111</xdr:rowOff>
    </xdr:from>
    <xdr:to>
      <xdr:col>15</xdr:col>
      <xdr:colOff>409221</xdr:colOff>
      <xdr:row>18</xdr:row>
      <xdr:rowOff>2116666</xdr:rowOff>
    </xdr:to>
    <xdr:pic>
      <xdr:nvPicPr>
        <xdr:cNvPr id="29" name="Picture 28">
          <a:extLst>
            <a:ext uri="{FF2B5EF4-FFF2-40B4-BE49-F238E27FC236}">
              <a16:creationId xmlns:a16="http://schemas.microsoft.com/office/drawing/2014/main" id="{A51B9BDC-FF38-79CE-E435-FF65A3D85449}"/>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10364" b="8609"/>
        <a:stretch/>
      </xdr:blipFill>
      <xdr:spPr>
        <a:xfrm>
          <a:off x="6815666" y="15169444"/>
          <a:ext cx="5009444" cy="1975555"/>
        </a:xfrm>
        <a:prstGeom prst="rect">
          <a:avLst/>
        </a:prstGeom>
      </xdr:spPr>
    </xdr:pic>
    <xdr:clientData/>
  </xdr:twoCellAnchor>
  <xdr:twoCellAnchor editAs="oneCell">
    <xdr:from>
      <xdr:col>1</xdr:col>
      <xdr:colOff>155222</xdr:colOff>
      <xdr:row>24</xdr:row>
      <xdr:rowOff>305861</xdr:rowOff>
    </xdr:from>
    <xdr:to>
      <xdr:col>7</xdr:col>
      <xdr:colOff>635000</xdr:colOff>
      <xdr:row>24</xdr:row>
      <xdr:rowOff>1890888</xdr:rowOff>
    </xdr:to>
    <xdr:pic>
      <xdr:nvPicPr>
        <xdr:cNvPr id="31" name="Picture 30">
          <a:extLst>
            <a:ext uri="{FF2B5EF4-FFF2-40B4-BE49-F238E27FC236}">
              <a16:creationId xmlns:a16="http://schemas.microsoft.com/office/drawing/2014/main" id="{7C1D0AFA-4FA9-4425-F541-3BEA2E4095C7}"/>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1" t="7597" r="2167" b="7748"/>
        <a:stretch/>
      </xdr:blipFill>
      <xdr:spPr>
        <a:xfrm>
          <a:off x="508000" y="19652194"/>
          <a:ext cx="5475111" cy="1585027"/>
        </a:xfrm>
        <a:prstGeom prst="rect">
          <a:avLst/>
        </a:prstGeom>
      </xdr:spPr>
    </xdr:pic>
    <xdr:clientData/>
  </xdr:twoCellAnchor>
  <xdr:twoCellAnchor editAs="oneCell">
    <xdr:from>
      <xdr:col>9</xdr:col>
      <xdr:colOff>352777</xdr:colOff>
      <xdr:row>24</xdr:row>
      <xdr:rowOff>184778</xdr:rowOff>
    </xdr:from>
    <xdr:to>
      <xdr:col>15</xdr:col>
      <xdr:colOff>508000</xdr:colOff>
      <xdr:row>24</xdr:row>
      <xdr:rowOff>2017890</xdr:rowOff>
    </xdr:to>
    <xdr:pic>
      <xdr:nvPicPr>
        <xdr:cNvPr id="33" name="Picture 32">
          <a:extLst>
            <a:ext uri="{FF2B5EF4-FFF2-40B4-BE49-F238E27FC236}">
              <a16:creationId xmlns:a16="http://schemas.microsoft.com/office/drawing/2014/main" id="{3879CB89-5783-E808-05D6-38707E42E5F8}"/>
            </a:ext>
          </a:extLst>
        </xdr:cNvPr>
        <xdr:cNvPicPr>
          <a:picLocks noChangeAspect="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l="5049" t="7063" r="7212" b="6159"/>
        <a:stretch/>
      </xdr:blipFill>
      <xdr:spPr>
        <a:xfrm>
          <a:off x="6773333" y="19531111"/>
          <a:ext cx="5150556" cy="1833112"/>
        </a:xfrm>
        <a:prstGeom prst="rect">
          <a:avLst/>
        </a:prstGeom>
      </xdr:spPr>
    </xdr:pic>
    <xdr:clientData/>
  </xdr:twoCellAnchor>
  <xdr:twoCellAnchor>
    <xdr:from>
      <xdr:col>10</xdr:col>
      <xdr:colOff>560916</xdr:colOff>
      <xdr:row>30</xdr:row>
      <xdr:rowOff>719667</xdr:rowOff>
    </xdr:from>
    <xdr:to>
      <xdr:col>14</xdr:col>
      <xdr:colOff>250472</xdr:colOff>
      <xdr:row>30</xdr:row>
      <xdr:rowOff>1114778</xdr:rowOff>
    </xdr:to>
    <xdr:sp macro="" textlink="">
      <xdr:nvSpPr>
        <xdr:cNvPr id="34" name="Rounded Rectangle 33">
          <a:hlinkClick xmlns:r="http://schemas.openxmlformats.org/officeDocument/2006/relationships" r:id="rId17"/>
          <a:extLst>
            <a:ext uri="{FF2B5EF4-FFF2-40B4-BE49-F238E27FC236}">
              <a16:creationId xmlns:a16="http://schemas.microsoft.com/office/drawing/2014/main" id="{13C7C7A9-1CD9-D970-8D5F-0401E9CCD170}"/>
            </a:ext>
          </a:extLst>
        </xdr:cNvPr>
        <xdr:cNvSpPr/>
      </xdr:nvSpPr>
      <xdr:spPr>
        <a:xfrm>
          <a:off x="7768166" y="23780750"/>
          <a:ext cx="2991556" cy="395111"/>
        </a:xfrm>
        <a:prstGeom prst="roundRect">
          <a:avLst/>
        </a:prstGeom>
        <a:solidFill>
          <a:srgbClr val="257766"/>
        </a:solidFill>
        <a:ln>
          <a:solidFill>
            <a:srgbClr val="2577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t>Download the LCA Report</a:t>
          </a:r>
        </a:p>
      </xdr:txBody>
    </xdr:sp>
    <xdr:clientData/>
  </xdr:twoCellAnchor>
  <xdr:twoCellAnchor>
    <xdr:from>
      <xdr:col>2</xdr:col>
      <xdr:colOff>820615</xdr:colOff>
      <xdr:row>5</xdr:row>
      <xdr:rowOff>2032000</xdr:rowOff>
    </xdr:from>
    <xdr:to>
      <xdr:col>6</xdr:col>
      <xdr:colOff>19539</xdr:colOff>
      <xdr:row>5</xdr:row>
      <xdr:rowOff>2530230</xdr:rowOff>
    </xdr:to>
    <xdr:sp macro="" textlink="">
      <xdr:nvSpPr>
        <xdr:cNvPr id="2" name="Rounded Rectangle 1">
          <a:hlinkClick xmlns:r="http://schemas.openxmlformats.org/officeDocument/2006/relationships" r:id="rId18"/>
          <a:extLst>
            <a:ext uri="{FF2B5EF4-FFF2-40B4-BE49-F238E27FC236}">
              <a16:creationId xmlns:a16="http://schemas.microsoft.com/office/drawing/2014/main" id="{B9E03B80-F4E7-DE66-450F-F62671A7B6B9}"/>
            </a:ext>
          </a:extLst>
        </xdr:cNvPr>
        <xdr:cNvSpPr/>
      </xdr:nvSpPr>
      <xdr:spPr>
        <a:xfrm>
          <a:off x="2002692" y="3409462"/>
          <a:ext cx="2520462" cy="498230"/>
        </a:xfrm>
        <a:prstGeom prst="roundRect">
          <a:avLst/>
        </a:prstGeom>
        <a:solidFill>
          <a:srgbClr val="257766"/>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t>Learn about The</a:t>
          </a:r>
          <a:r>
            <a:rPr lang="en-US" sz="1200" baseline="0"/>
            <a:t> SUP Challenge</a:t>
          </a:r>
          <a:endParaRPr lang="en-US" sz="12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139700</xdr:colOff>
      <xdr:row>0</xdr:row>
      <xdr:rowOff>152400</xdr:rowOff>
    </xdr:from>
    <xdr:to>
      <xdr:col>2</xdr:col>
      <xdr:colOff>901700</xdr:colOff>
      <xdr:row>0</xdr:row>
      <xdr:rowOff>800100</xdr:rowOff>
    </xdr:to>
    <xdr:grpSp>
      <xdr:nvGrpSpPr>
        <xdr:cNvPr id="3" name="Group 2">
          <a:extLst>
            <a:ext uri="{FF2B5EF4-FFF2-40B4-BE49-F238E27FC236}">
              <a16:creationId xmlns:a16="http://schemas.microsoft.com/office/drawing/2014/main" id="{453CD426-64F2-DD44-804A-8D4AD8248438}"/>
            </a:ext>
          </a:extLst>
        </xdr:cNvPr>
        <xdr:cNvGrpSpPr/>
      </xdr:nvGrpSpPr>
      <xdr:grpSpPr>
        <a:xfrm>
          <a:off x="139700" y="152400"/>
          <a:ext cx="1571625" cy="647700"/>
          <a:chOff x="139700" y="152400"/>
          <a:chExt cx="1574800" cy="647700"/>
        </a:xfrm>
      </xdr:grpSpPr>
      <xdr:pic>
        <xdr:nvPicPr>
          <xdr:cNvPr id="4" name="Graphic 3" descr="Home with solid fill">
            <a:hlinkClick xmlns:r="http://schemas.openxmlformats.org/officeDocument/2006/relationships" r:id="rId1"/>
            <a:extLst>
              <a:ext uri="{FF2B5EF4-FFF2-40B4-BE49-F238E27FC236}">
                <a16:creationId xmlns:a16="http://schemas.microsoft.com/office/drawing/2014/main" id="{74F8BD75-C3CD-E9DA-AB40-F43505582EB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9700" y="152400"/>
            <a:ext cx="647700" cy="647700"/>
          </a:xfrm>
          <a:prstGeom prst="rect">
            <a:avLst/>
          </a:prstGeom>
        </xdr:spPr>
      </xdr:pic>
      <xdr:sp macro="" textlink="">
        <xdr:nvSpPr>
          <xdr:cNvPr id="5" name="TextBox 4">
            <a:extLst>
              <a:ext uri="{FF2B5EF4-FFF2-40B4-BE49-F238E27FC236}">
                <a16:creationId xmlns:a16="http://schemas.microsoft.com/office/drawing/2014/main" id="{DCE4E18F-CF18-BF54-44BB-0872CD575FA1}"/>
              </a:ext>
            </a:extLst>
          </xdr:cNvPr>
          <xdr:cNvSpPr txBox="1"/>
        </xdr:nvSpPr>
        <xdr:spPr>
          <a:xfrm>
            <a:off x="825500" y="241300"/>
            <a:ext cx="889000" cy="558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bg1"/>
                </a:solidFill>
              </a:rPr>
              <a:t>Return </a:t>
            </a:r>
          </a:p>
          <a:p>
            <a:r>
              <a:rPr lang="en-US" sz="1400" b="1">
                <a:solidFill>
                  <a:schemeClr val="bg1"/>
                </a:solidFill>
              </a:rPr>
              <a:t>Home</a:t>
            </a:r>
          </a:p>
        </xdr:txBody>
      </xdr:sp>
    </xdr:grpSp>
    <xdr:clientData/>
  </xdr:twoCellAnchor>
  <xdr:twoCellAnchor>
    <xdr:from>
      <xdr:col>2</xdr:col>
      <xdr:colOff>127000</xdr:colOff>
      <xdr:row>35</xdr:row>
      <xdr:rowOff>25400</xdr:rowOff>
    </xdr:from>
    <xdr:to>
      <xdr:col>3</xdr:col>
      <xdr:colOff>25400</xdr:colOff>
      <xdr:row>50</xdr:row>
      <xdr:rowOff>6881</xdr:rowOff>
    </xdr:to>
    <xdr:graphicFrame macro="">
      <xdr:nvGraphicFramePr>
        <xdr:cNvPr id="2" name="Chart 1">
          <a:extLst>
            <a:ext uri="{FF2B5EF4-FFF2-40B4-BE49-F238E27FC236}">
              <a16:creationId xmlns:a16="http://schemas.microsoft.com/office/drawing/2014/main" id="{3E5754F3-FAD9-6641-9129-F943FE56D9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3200400</xdr:colOff>
      <xdr:row>35</xdr:row>
      <xdr:rowOff>38100</xdr:rowOff>
    </xdr:from>
    <xdr:to>
      <xdr:col>5</xdr:col>
      <xdr:colOff>1041400</xdr:colOff>
      <xdr:row>50</xdr:row>
      <xdr:rowOff>10391</xdr:rowOff>
    </xdr:to>
    <xdr:graphicFrame macro="">
      <xdr:nvGraphicFramePr>
        <xdr:cNvPr id="9" name="Chart 8">
          <a:extLst>
            <a:ext uri="{FF2B5EF4-FFF2-40B4-BE49-F238E27FC236}">
              <a16:creationId xmlns:a16="http://schemas.microsoft.com/office/drawing/2014/main" id="{F5C96508-0C8D-0B4D-9DFC-1A283DB2D5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977901</xdr:colOff>
      <xdr:row>35</xdr:row>
      <xdr:rowOff>63500</xdr:rowOff>
    </xdr:from>
    <xdr:to>
      <xdr:col>8</xdr:col>
      <xdr:colOff>25401</xdr:colOff>
      <xdr:row>50</xdr:row>
      <xdr:rowOff>6881</xdr:rowOff>
    </xdr:to>
    <xdr:graphicFrame macro="">
      <xdr:nvGraphicFramePr>
        <xdr:cNvPr id="10" name="Chart 9">
          <a:extLst>
            <a:ext uri="{FF2B5EF4-FFF2-40B4-BE49-F238E27FC236}">
              <a16:creationId xmlns:a16="http://schemas.microsoft.com/office/drawing/2014/main" id="{5874F539-FEBB-4A4C-A478-D235754EAB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139700</xdr:colOff>
      <xdr:row>0</xdr:row>
      <xdr:rowOff>139700</xdr:rowOff>
    </xdr:from>
    <xdr:to>
      <xdr:col>2</xdr:col>
      <xdr:colOff>901700</xdr:colOff>
      <xdr:row>0</xdr:row>
      <xdr:rowOff>787400</xdr:rowOff>
    </xdr:to>
    <xdr:grpSp>
      <xdr:nvGrpSpPr>
        <xdr:cNvPr id="3" name="Group 2">
          <a:extLst>
            <a:ext uri="{FF2B5EF4-FFF2-40B4-BE49-F238E27FC236}">
              <a16:creationId xmlns:a16="http://schemas.microsoft.com/office/drawing/2014/main" id="{908090AD-EA78-4E41-BDF9-F1925F75C46F}"/>
            </a:ext>
          </a:extLst>
        </xdr:cNvPr>
        <xdr:cNvGrpSpPr/>
      </xdr:nvGrpSpPr>
      <xdr:grpSpPr>
        <a:xfrm>
          <a:off x="139700" y="139700"/>
          <a:ext cx="1582615" cy="647700"/>
          <a:chOff x="139700" y="152400"/>
          <a:chExt cx="1574800" cy="647700"/>
        </a:xfrm>
      </xdr:grpSpPr>
      <xdr:pic>
        <xdr:nvPicPr>
          <xdr:cNvPr id="4" name="Graphic 3" descr="Home with solid fill">
            <a:hlinkClick xmlns:r="http://schemas.openxmlformats.org/officeDocument/2006/relationships" r:id="rId1"/>
            <a:extLst>
              <a:ext uri="{FF2B5EF4-FFF2-40B4-BE49-F238E27FC236}">
                <a16:creationId xmlns:a16="http://schemas.microsoft.com/office/drawing/2014/main" id="{AEE441F1-3FE0-367F-C87A-FC604262542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9700" y="152400"/>
            <a:ext cx="647700" cy="647700"/>
          </a:xfrm>
          <a:prstGeom prst="rect">
            <a:avLst/>
          </a:prstGeom>
        </xdr:spPr>
      </xdr:pic>
      <xdr:sp macro="" textlink="">
        <xdr:nvSpPr>
          <xdr:cNvPr id="5" name="TextBox 4">
            <a:extLst>
              <a:ext uri="{FF2B5EF4-FFF2-40B4-BE49-F238E27FC236}">
                <a16:creationId xmlns:a16="http://schemas.microsoft.com/office/drawing/2014/main" id="{6EDD7AE5-4365-31A2-4D40-6097333E6E3B}"/>
              </a:ext>
            </a:extLst>
          </xdr:cNvPr>
          <xdr:cNvSpPr txBox="1"/>
        </xdr:nvSpPr>
        <xdr:spPr>
          <a:xfrm>
            <a:off x="825500" y="241300"/>
            <a:ext cx="889000" cy="558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bg1"/>
                </a:solidFill>
              </a:rPr>
              <a:t>Return </a:t>
            </a:r>
          </a:p>
          <a:p>
            <a:r>
              <a:rPr lang="en-US" sz="1400" b="1">
                <a:solidFill>
                  <a:schemeClr val="bg1"/>
                </a:solidFill>
              </a:rPr>
              <a:t>Home</a:t>
            </a:r>
          </a:p>
        </xdr:txBody>
      </xdr:sp>
    </xdr:grpSp>
    <xdr:clientData/>
  </xdr:twoCellAnchor>
  <xdr:twoCellAnchor>
    <xdr:from>
      <xdr:col>2</xdr:col>
      <xdr:colOff>152401</xdr:colOff>
      <xdr:row>29</xdr:row>
      <xdr:rowOff>25400</xdr:rowOff>
    </xdr:from>
    <xdr:to>
      <xdr:col>3</xdr:col>
      <xdr:colOff>152401</xdr:colOff>
      <xdr:row>43</xdr:row>
      <xdr:rowOff>151384</xdr:rowOff>
    </xdr:to>
    <xdr:graphicFrame macro="">
      <xdr:nvGraphicFramePr>
        <xdr:cNvPr id="2" name="Chart 1">
          <a:extLst>
            <a:ext uri="{FF2B5EF4-FFF2-40B4-BE49-F238E27FC236}">
              <a16:creationId xmlns:a16="http://schemas.microsoft.com/office/drawing/2014/main" id="{BD396E1E-47A6-EC4F-9661-F3FA7ADB5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251883</xdr:colOff>
      <xdr:row>29</xdr:row>
      <xdr:rowOff>38100</xdr:rowOff>
    </xdr:from>
    <xdr:to>
      <xdr:col>4</xdr:col>
      <xdr:colOff>76200</xdr:colOff>
      <xdr:row>43</xdr:row>
      <xdr:rowOff>151384</xdr:rowOff>
    </xdr:to>
    <xdr:graphicFrame macro="">
      <xdr:nvGraphicFramePr>
        <xdr:cNvPr id="9" name="Chart 8">
          <a:extLst>
            <a:ext uri="{FF2B5EF4-FFF2-40B4-BE49-F238E27FC236}">
              <a16:creationId xmlns:a16="http://schemas.microsoft.com/office/drawing/2014/main" id="{6C73F2E3-6416-7E4B-A789-01947C67EC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112184</xdr:colOff>
      <xdr:row>29</xdr:row>
      <xdr:rowOff>63500</xdr:rowOff>
    </xdr:from>
    <xdr:to>
      <xdr:col>6</xdr:col>
      <xdr:colOff>38100</xdr:colOff>
      <xdr:row>44</xdr:row>
      <xdr:rowOff>25400</xdr:rowOff>
    </xdr:to>
    <xdr:graphicFrame macro="">
      <xdr:nvGraphicFramePr>
        <xdr:cNvPr id="10" name="Chart 9">
          <a:extLst>
            <a:ext uri="{FF2B5EF4-FFF2-40B4-BE49-F238E27FC236}">
              <a16:creationId xmlns:a16="http://schemas.microsoft.com/office/drawing/2014/main" id="{0FECC6DE-7F03-B844-871E-38AF319336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88900</xdr:colOff>
      <xdr:row>0</xdr:row>
      <xdr:rowOff>177800</xdr:rowOff>
    </xdr:from>
    <xdr:to>
      <xdr:col>2</xdr:col>
      <xdr:colOff>850900</xdr:colOff>
      <xdr:row>0</xdr:row>
      <xdr:rowOff>825500</xdr:rowOff>
    </xdr:to>
    <xdr:grpSp>
      <xdr:nvGrpSpPr>
        <xdr:cNvPr id="3" name="Group 2">
          <a:extLst>
            <a:ext uri="{FF2B5EF4-FFF2-40B4-BE49-F238E27FC236}">
              <a16:creationId xmlns:a16="http://schemas.microsoft.com/office/drawing/2014/main" id="{CE65606C-D5D0-244C-A30C-141577ED7A6C}"/>
            </a:ext>
          </a:extLst>
        </xdr:cNvPr>
        <xdr:cNvGrpSpPr/>
      </xdr:nvGrpSpPr>
      <xdr:grpSpPr>
        <a:xfrm>
          <a:off x="88900" y="177800"/>
          <a:ext cx="1566333" cy="647700"/>
          <a:chOff x="139700" y="152400"/>
          <a:chExt cx="1574800" cy="647700"/>
        </a:xfrm>
      </xdr:grpSpPr>
      <xdr:pic>
        <xdr:nvPicPr>
          <xdr:cNvPr id="4" name="Graphic 3" descr="Home with solid fill">
            <a:hlinkClick xmlns:r="http://schemas.openxmlformats.org/officeDocument/2006/relationships" r:id="rId1"/>
            <a:extLst>
              <a:ext uri="{FF2B5EF4-FFF2-40B4-BE49-F238E27FC236}">
                <a16:creationId xmlns:a16="http://schemas.microsoft.com/office/drawing/2014/main" id="{05622E24-6B2E-8AB9-BAC1-D274238ED58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9700" y="152400"/>
            <a:ext cx="647700" cy="647700"/>
          </a:xfrm>
          <a:prstGeom prst="rect">
            <a:avLst/>
          </a:prstGeom>
        </xdr:spPr>
      </xdr:pic>
      <xdr:sp macro="" textlink="">
        <xdr:nvSpPr>
          <xdr:cNvPr id="5" name="TextBox 4">
            <a:extLst>
              <a:ext uri="{FF2B5EF4-FFF2-40B4-BE49-F238E27FC236}">
                <a16:creationId xmlns:a16="http://schemas.microsoft.com/office/drawing/2014/main" id="{38FEE583-5E04-1DF2-CBD7-A3842B6E4A74}"/>
              </a:ext>
            </a:extLst>
          </xdr:cNvPr>
          <xdr:cNvSpPr txBox="1"/>
        </xdr:nvSpPr>
        <xdr:spPr>
          <a:xfrm>
            <a:off x="825500" y="241300"/>
            <a:ext cx="889000" cy="558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bg1"/>
                </a:solidFill>
              </a:rPr>
              <a:t>Return </a:t>
            </a:r>
          </a:p>
          <a:p>
            <a:r>
              <a:rPr lang="en-US" sz="1400" b="1">
                <a:solidFill>
                  <a:schemeClr val="bg1"/>
                </a:solidFill>
              </a:rPr>
              <a:t>Home</a:t>
            </a:r>
          </a:p>
        </xdr:txBody>
      </xdr:sp>
    </xdr:grpSp>
    <xdr:clientData/>
  </xdr:twoCellAnchor>
  <xdr:twoCellAnchor>
    <xdr:from>
      <xdr:col>2</xdr:col>
      <xdr:colOff>124242</xdr:colOff>
      <xdr:row>26</xdr:row>
      <xdr:rowOff>179918</xdr:rowOff>
    </xdr:from>
    <xdr:to>
      <xdr:col>3</xdr:col>
      <xdr:colOff>105834</xdr:colOff>
      <xdr:row>42</xdr:row>
      <xdr:rowOff>119945</xdr:rowOff>
    </xdr:to>
    <xdr:graphicFrame macro="">
      <xdr:nvGraphicFramePr>
        <xdr:cNvPr id="2" name="Chart 1">
          <a:extLst>
            <a:ext uri="{FF2B5EF4-FFF2-40B4-BE49-F238E27FC236}">
              <a16:creationId xmlns:a16="http://schemas.microsoft.com/office/drawing/2014/main" id="{9CE510C0-BC50-D44F-ACB7-479C97E67A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161145</xdr:colOff>
      <xdr:row>26</xdr:row>
      <xdr:rowOff>95250</xdr:rowOff>
    </xdr:from>
    <xdr:to>
      <xdr:col>5</xdr:col>
      <xdr:colOff>1100668</xdr:colOff>
      <xdr:row>42</xdr:row>
      <xdr:rowOff>169334</xdr:rowOff>
    </xdr:to>
    <xdr:graphicFrame macro="">
      <xdr:nvGraphicFramePr>
        <xdr:cNvPr id="9" name="Chart 8">
          <a:extLst>
            <a:ext uri="{FF2B5EF4-FFF2-40B4-BE49-F238E27FC236}">
              <a16:creationId xmlns:a16="http://schemas.microsoft.com/office/drawing/2014/main" id="{FDF0C362-C710-3E46-97DF-3E782A1E8E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1190181</xdr:colOff>
      <xdr:row>26</xdr:row>
      <xdr:rowOff>84667</xdr:rowOff>
    </xdr:from>
    <xdr:to>
      <xdr:col>7</xdr:col>
      <xdr:colOff>2000249</xdr:colOff>
      <xdr:row>42</xdr:row>
      <xdr:rowOff>179918</xdr:rowOff>
    </xdr:to>
    <xdr:graphicFrame macro="">
      <xdr:nvGraphicFramePr>
        <xdr:cNvPr id="10" name="Chart 9">
          <a:extLst>
            <a:ext uri="{FF2B5EF4-FFF2-40B4-BE49-F238E27FC236}">
              <a16:creationId xmlns:a16="http://schemas.microsoft.com/office/drawing/2014/main" id="{08BFC5E4-8655-2D4E-8173-36DA13CFC9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101600</xdr:colOff>
      <xdr:row>0</xdr:row>
      <xdr:rowOff>165100</xdr:rowOff>
    </xdr:from>
    <xdr:to>
      <xdr:col>2</xdr:col>
      <xdr:colOff>863600</xdr:colOff>
      <xdr:row>0</xdr:row>
      <xdr:rowOff>812800</xdr:rowOff>
    </xdr:to>
    <xdr:grpSp>
      <xdr:nvGrpSpPr>
        <xdr:cNvPr id="3" name="Group 2">
          <a:extLst>
            <a:ext uri="{FF2B5EF4-FFF2-40B4-BE49-F238E27FC236}">
              <a16:creationId xmlns:a16="http://schemas.microsoft.com/office/drawing/2014/main" id="{5750CD61-D0C9-1242-A2EE-C167B6D81109}"/>
            </a:ext>
          </a:extLst>
        </xdr:cNvPr>
        <xdr:cNvGrpSpPr/>
      </xdr:nvGrpSpPr>
      <xdr:grpSpPr>
        <a:xfrm>
          <a:off x="101600" y="165100"/>
          <a:ext cx="1566333" cy="647700"/>
          <a:chOff x="139700" y="152400"/>
          <a:chExt cx="1574800" cy="647700"/>
        </a:xfrm>
      </xdr:grpSpPr>
      <xdr:pic>
        <xdr:nvPicPr>
          <xdr:cNvPr id="4" name="Graphic 3" descr="Home with solid fill">
            <a:hlinkClick xmlns:r="http://schemas.openxmlformats.org/officeDocument/2006/relationships" r:id="rId1"/>
            <a:extLst>
              <a:ext uri="{FF2B5EF4-FFF2-40B4-BE49-F238E27FC236}">
                <a16:creationId xmlns:a16="http://schemas.microsoft.com/office/drawing/2014/main" id="{0271865A-3384-0D36-EBF3-35D4F07CB77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9700" y="152400"/>
            <a:ext cx="647700" cy="647700"/>
          </a:xfrm>
          <a:prstGeom prst="rect">
            <a:avLst/>
          </a:prstGeom>
        </xdr:spPr>
      </xdr:pic>
      <xdr:sp macro="" textlink="">
        <xdr:nvSpPr>
          <xdr:cNvPr id="5" name="TextBox 4">
            <a:extLst>
              <a:ext uri="{FF2B5EF4-FFF2-40B4-BE49-F238E27FC236}">
                <a16:creationId xmlns:a16="http://schemas.microsoft.com/office/drawing/2014/main" id="{854EFF91-2D07-8F2C-BD6C-E1030FEF1E60}"/>
              </a:ext>
            </a:extLst>
          </xdr:cNvPr>
          <xdr:cNvSpPr txBox="1"/>
        </xdr:nvSpPr>
        <xdr:spPr>
          <a:xfrm>
            <a:off x="825500" y="241300"/>
            <a:ext cx="889000" cy="558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bg1"/>
                </a:solidFill>
              </a:rPr>
              <a:t>Return </a:t>
            </a:r>
          </a:p>
          <a:p>
            <a:r>
              <a:rPr lang="en-US" sz="1400" b="1">
                <a:solidFill>
                  <a:schemeClr val="bg1"/>
                </a:solidFill>
              </a:rPr>
              <a:t>Home</a:t>
            </a:r>
          </a:p>
        </xdr:txBody>
      </xdr:sp>
    </xdr:grpSp>
    <xdr:clientData/>
  </xdr:twoCellAnchor>
  <xdr:twoCellAnchor>
    <xdr:from>
      <xdr:col>5</xdr:col>
      <xdr:colOff>268815</xdr:colOff>
      <xdr:row>26</xdr:row>
      <xdr:rowOff>88899</xdr:rowOff>
    </xdr:from>
    <xdr:to>
      <xdr:col>6</xdr:col>
      <xdr:colOff>21166</xdr:colOff>
      <xdr:row>40</xdr:row>
      <xdr:rowOff>192615</xdr:rowOff>
    </xdr:to>
    <xdr:graphicFrame macro="">
      <xdr:nvGraphicFramePr>
        <xdr:cNvPr id="2" name="Chart 1">
          <a:extLst>
            <a:ext uri="{FF2B5EF4-FFF2-40B4-BE49-F238E27FC236}">
              <a16:creationId xmlns:a16="http://schemas.microsoft.com/office/drawing/2014/main" id="{401524E8-0A7B-1742-A9E3-48DB9A6431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374647</xdr:colOff>
      <xdr:row>26</xdr:row>
      <xdr:rowOff>76199</xdr:rowOff>
    </xdr:from>
    <xdr:to>
      <xdr:col>4</xdr:col>
      <xdr:colOff>5190</xdr:colOff>
      <xdr:row>40</xdr:row>
      <xdr:rowOff>179915</xdr:rowOff>
    </xdr:to>
    <xdr:graphicFrame macro="">
      <xdr:nvGraphicFramePr>
        <xdr:cNvPr id="6" name="Chart 5">
          <a:extLst>
            <a:ext uri="{FF2B5EF4-FFF2-40B4-BE49-F238E27FC236}">
              <a16:creationId xmlns:a16="http://schemas.microsoft.com/office/drawing/2014/main" id="{37727278-9920-6745-8A80-8C61974E70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253999</xdr:colOff>
      <xdr:row>26</xdr:row>
      <xdr:rowOff>74083</xdr:rowOff>
    </xdr:from>
    <xdr:to>
      <xdr:col>3</xdr:col>
      <xdr:colOff>115124</xdr:colOff>
      <xdr:row>40</xdr:row>
      <xdr:rowOff>177799</xdr:rowOff>
    </xdr:to>
    <xdr:graphicFrame macro="">
      <xdr:nvGraphicFramePr>
        <xdr:cNvPr id="7" name="Chart 6">
          <a:extLst>
            <a:ext uri="{FF2B5EF4-FFF2-40B4-BE49-F238E27FC236}">
              <a16:creationId xmlns:a16="http://schemas.microsoft.com/office/drawing/2014/main" id="{BBEE48E8-869F-104B-9DDD-5A258DD8ED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710045</xdr:colOff>
      <xdr:row>106</xdr:row>
      <xdr:rowOff>71582</xdr:rowOff>
    </xdr:from>
    <xdr:to>
      <xdr:col>4</xdr:col>
      <xdr:colOff>150091</xdr:colOff>
      <xdr:row>122</xdr:row>
      <xdr:rowOff>65763</xdr:rowOff>
    </xdr:to>
    <xdr:graphicFrame macro="">
      <xdr:nvGraphicFramePr>
        <xdr:cNvPr id="2" name="Chart 1">
          <a:extLst>
            <a:ext uri="{FF2B5EF4-FFF2-40B4-BE49-F238E27FC236}">
              <a16:creationId xmlns:a16="http://schemas.microsoft.com/office/drawing/2014/main" id="{44435752-AD01-85E3-C200-55B3C26C75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386772</xdr:colOff>
      <xdr:row>106</xdr:row>
      <xdr:rowOff>71582</xdr:rowOff>
    </xdr:from>
    <xdr:to>
      <xdr:col>8</xdr:col>
      <xdr:colOff>0</xdr:colOff>
      <xdr:row>122</xdr:row>
      <xdr:rowOff>69273</xdr:rowOff>
    </xdr:to>
    <xdr:graphicFrame macro="">
      <xdr:nvGraphicFramePr>
        <xdr:cNvPr id="3" name="Chart 2">
          <a:extLst>
            <a:ext uri="{FF2B5EF4-FFF2-40B4-BE49-F238E27FC236}">
              <a16:creationId xmlns:a16="http://schemas.microsoft.com/office/drawing/2014/main" id="{C53806A7-E49E-3D6A-D6AD-556A4C4FE1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271317</xdr:colOff>
      <xdr:row>106</xdr:row>
      <xdr:rowOff>71582</xdr:rowOff>
    </xdr:from>
    <xdr:to>
      <xdr:col>12</xdr:col>
      <xdr:colOff>57726</xdr:colOff>
      <xdr:row>122</xdr:row>
      <xdr:rowOff>65763</xdr:rowOff>
    </xdr:to>
    <xdr:graphicFrame macro="">
      <xdr:nvGraphicFramePr>
        <xdr:cNvPr id="5" name="Chart 4">
          <a:extLst>
            <a:ext uri="{FF2B5EF4-FFF2-40B4-BE49-F238E27FC236}">
              <a16:creationId xmlns:a16="http://schemas.microsoft.com/office/drawing/2014/main" id="{FBE766B7-6AD7-B841-F2C4-2D91DC3B59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650875</xdr:colOff>
      <xdr:row>71</xdr:row>
      <xdr:rowOff>63499</xdr:rowOff>
    </xdr:from>
    <xdr:to>
      <xdr:col>4</xdr:col>
      <xdr:colOff>63500</xdr:colOff>
      <xdr:row>85</xdr:row>
      <xdr:rowOff>92116</xdr:rowOff>
    </xdr:to>
    <xdr:graphicFrame macro="">
      <xdr:nvGraphicFramePr>
        <xdr:cNvPr id="2" name="Chart 1">
          <a:extLst>
            <a:ext uri="{FF2B5EF4-FFF2-40B4-BE49-F238E27FC236}">
              <a16:creationId xmlns:a16="http://schemas.microsoft.com/office/drawing/2014/main" id="{AD81506E-2B1A-4CD7-A7F0-D9C74A4847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312208</xdr:colOff>
      <xdr:row>71</xdr:row>
      <xdr:rowOff>63499</xdr:rowOff>
    </xdr:from>
    <xdr:to>
      <xdr:col>7</xdr:col>
      <xdr:colOff>709083</xdr:colOff>
      <xdr:row>85</xdr:row>
      <xdr:rowOff>92116</xdr:rowOff>
    </xdr:to>
    <xdr:graphicFrame macro="">
      <xdr:nvGraphicFramePr>
        <xdr:cNvPr id="3" name="Chart 2">
          <a:extLst>
            <a:ext uri="{FF2B5EF4-FFF2-40B4-BE49-F238E27FC236}">
              <a16:creationId xmlns:a16="http://schemas.microsoft.com/office/drawing/2014/main" id="{B5F9A19D-78DA-F1BB-80C7-EC4BC2724E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291043</xdr:colOff>
      <xdr:row>71</xdr:row>
      <xdr:rowOff>63499</xdr:rowOff>
    </xdr:from>
    <xdr:to>
      <xdr:col>12</xdr:col>
      <xdr:colOff>275167</xdr:colOff>
      <xdr:row>85</xdr:row>
      <xdr:rowOff>92116</xdr:rowOff>
    </xdr:to>
    <xdr:graphicFrame macro="">
      <xdr:nvGraphicFramePr>
        <xdr:cNvPr id="4" name="Chart 3">
          <a:extLst>
            <a:ext uri="{FF2B5EF4-FFF2-40B4-BE49-F238E27FC236}">
              <a16:creationId xmlns:a16="http://schemas.microsoft.com/office/drawing/2014/main" id="{55B436BF-6A12-6D1A-AE82-0D1AB00540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380999</xdr:colOff>
      <xdr:row>35</xdr:row>
      <xdr:rowOff>84667</xdr:rowOff>
    </xdr:from>
    <xdr:to>
      <xdr:col>4</xdr:col>
      <xdr:colOff>663222</xdr:colOff>
      <xdr:row>52</xdr:row>
      <xdr:rowOff>146079</xdr:rowOff>
    </xdr:to>
    <xdr:graphicFrame macro="">
      <xdr:nvGraphicFramePr>
        <xdr:cNvPr id="3" name="Chart 2">
          <a:extLst>
            <a:ext uri="{FF2B5EF4-FFF2-40B4-BE49-F238E27FC236}">
              <a16:creationId xmlns:a16="http://schemas.microsoft.com/office/drawing/2014/main" id="{1EC25262-B383-2525-FE56-86F3689874C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126999</xdr:colOff>
      <xdr:row>35</xdr:row>
      <xdr:rowOff>84667</xdr:rowOff>
    </xdr:from>
    <xdr:to>
      <xdr:col>9</xdr:col>
      <xdr:colOff>790222</xdr:colOff>
      <xdr:row>52</xdr:row>
      <xdr:rowOff>146079</xdr:rowOff>
    </xdr:to>
    <xdr:graphicFrame macro="">
      <xdr:nvGraphicFramePr>
        <xdr:cNvPr id="4" name="Chart 3">
          <a:extLst>
            <a:ext uri="{FF2B5EF4-FFF2-40B4-BE49-F238E27FC236}">
              <a16:creationId xmlns:a16="http://schemas.microsoft.com/office/drawing/2014/main" id="{478BAFE7-B989-8B70-4854-DBDD44CECE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324555</xdr:colOff>
      <xdr:row>35</xdr:row>
      <xdr:rowOff>84667</xdr:rowOff>
    </xdr:from>
    <xdr:to>
      <xdr:col>15</xdr:col>
      <xdr:colOff>98778</xdr:colOff>
      <xdr:row>52</xdr:row>
      <xdr:rowOff>146079</xdr:rowOff>
    </xdr:to>
    <xdr:graphicFrame macro="">
      <xdr:nvGraphicFramePr>
        <xdr:cNvPr id="5" name="Chart 4">
          <a:extLst>
            <a:ext uri="{FF2B5EF4-FFF2-40B4-BE49-F238E27FC236}">
              <a16:creationId xmlns:a16="http://schemas.microsoft.com/office/drawing/2014/main" id="{03BE9546-924C-C5A5-9C86-A558AEF618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8</xdr:col>
      <xdr:colOff>533400</xdr:colOff>
      <xdr:row>35</xdr:row>
      <xdr:rowOff>88900</xdr:rowOff>
    </xdr:from>
    <xdr:to>
      <xdr:col>12</xdr:col>
      <xdr:colOff>685800</xdr:colOff>
      <xdr:row>48</xdr:row>
      <xdr:rowOff>190500</xdr:rowOff>
    </xdr:to>
    <xdr:graphicFrame macro="">
      <xdr:nvGraphicFramePr>
        <xdr:cNvPr id="2" name="Chart 1">
          <a:extLst>
            <a:ext uri="{FF2B5EF4-FFF2-40B4-BE49-F238E27FC236}">
              <a16:creationId xmlns:a16="http://schemas.microsoft.com/office/drawing/2014/main" id="{6A7A7B1F-2216-8814-ED4C-D33842316E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342900</xdr:colOff>
      <xdr:row>35</xdr:row>
      <xdr:rowOff>76200</xdr:rowOff>
    </xdr:from>
    <xdr:to>
      <xdr:col>8</xdr:col>
      <xdr:colOff>355600</xdr:colOff>
      <xdr:row>48</xdr:row>
      <xdr:rowOff>177800</xdr:rowOff>
    </xdr:to>
    <xdr:graphicFrame macro="">
      <xdr:nvGraphicFramePr>
        <xdr:cNvPr id="3" name="Chart 2">
          <a:extLst>
            <a:ext uri="{FF2B5EF4-FFF2-40B4-BE49-F238E27FC236}">
              <a16:creationId xmlns:a16="http://schemas.microsoft.com/office/drawing/2014/main" id="{55A30BBE-63E4-8B75-7FEA-92EF8876AA0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520700</xdr:colOff>
      <xdr:row>35</xdr:row>
      <xdr:rowOff>63500</xdr:rowOff>
    </xdr:from>
    <xdr:to>
      <xdr:col>4</xdr:col>
      <xdr:colOff>165100</xdr:colOff>
      <xdr:row>48</xdr:row>
      <xdr:rowOff>165100</xdr:rowOff>
    </xdr:to>
    <xdr:graphicFrame macro="">
      <xdr:nvGraphicFramePr>
        <xdr:cNvPr id="4" name="Chart 3">
          <a:extLst>
            <a:ext uri="{FF2B5EF4-FFF2-40B4-BE49-F238E27FC236}">
              <a16:creationId xmlns:a16="http://schemas.microsoft.com/office/drawing/2014/main" id="{8265BB77-F4FA-00DE-24F5-BB17D06D36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0E75C-EBD5-DC4E-B6B0-DCC0246FA7E8}">
  <sheetPr codeName="Sheet1">
    <tabColor rgb="FF007766"/>
  </sheetPr>
  <dimension ref="A1:Q32"/>
  <sheetViews>
    <sheetView showGridLines="0" tabSelected="1" zoomScale="130" zoomScaleNormal="130" workbookViewId="0">
      <selection activeCell="K33" sqref="K33"/>
    </sheetView>
  </sheetViews>
  <sheetFormatPr baseColWidth="10" defaultRowHeight="16" x14ac:dyDescent="0.2"/>
  <cols>
    <col min="1" max="1" width="4.6640625" customWidth="1"/>
    <col min="9" max="9" width="3.1640625" customWidth="1"/>
    <col min="17" max="17" width="4.6640625" customWidth="1"/>
  </cols>
  <sheetData>
    <row r="1" spans="1:17" ht="55" customHeight="1" x14ac:dyDescent="0.2">
      <c r="A1" s="126"/>
      <c r="B1" s="126"/>
      <c r="C1" s="297" t="s">
        <v>146</v>
      </c>
      <c r="D1" s="297"/>
      <c r="E1" s="297"/>
      <c r="F1" s="297"/>
      <c r="G1" s="297"/>
      <c r="H1" s="297"/>
      <c r="I1" s="297"/>
      <c r="J1" s="297"/>
      <c r="K1" s="297"/>
      <c r="L1" s="297"/>
      <c r="M1" s="297"/>
      <c r="N1" s="297"/>
      <c r="O1" s="297"/>
      <c r="P1" s="126"/>
      <c r="Q1" s="127"/>
    </row>
    <row r="2" spans="1:17" ht="8" customHeight="1" x14ac:dyDescent="0.2">
      <c r="A2" s="132"/>
      <c r="B2" s="132"/>
      <c r="C2" s="132"/>
      <c r="D2" s="132"/>
      <c r="E2" s="132"/>
      <c r="F2" s="132"/>
      <c r="G2" s="132"/>
      <c r="H2" s="132"/>
      <c r="I2" s="132"/>
      <c r="J2" s="132"/>
      <c r="K2" s="132"/>
      <c r="L2" s="132"/>
      <c r="M2" s="132"/>
      <c r="N2" s="132"/>
      <c r="O2" s="132"/>
      <c r="P2" s="132"/>
      <c r="Q2" s="133"/>
    </row>
    <row r="3" spans="1:17" ht="8" customHeight="1" x14ac:dyDescent="0.2">
      <c r="A3" s="134"/>
      <c r="B3" s="134"/>
      <c r="C3" s="134"/>
      <c r="D3" s="134"/>
      <c r="E3" s="134"/>
      <c r="F3" s="134"/>
      <c r="G3" s="134"/>
      <c r="H3" s="134"/>
      <c r="I3" s="134"/>
      <c r="J3" s="134"/>
      <c r="K3" s="134"/>
      <c r="L3" s="134"/>
      <c r="M3" s="134"/>
      <c r="N3" s="134"/>
      <c r="O3" s="134"/>
      <c r="P3" s="134"/>
      <c r="Q3" s="135"/>
    </row>
    <row r="4" spans="1:17" ht="8" customHeight="1" x14ac:dyDescent="0.2">
      <c r="A4" s="126"/>
      <c r="B4" s="126"/>
      <c r="C4" s="126"/>
      <c r="D4" s="126"/>
      <c r="E4" s="126"/>
      <c r="F4" s="126"/>
      <c r="G4" s="126"/>
      <c r="H4" s="126"/>
      <c r="I4" s="126"/>
      <c r="J4" s="126"/>
      <c r="K4" s="126"/>
      <c r="L4" s="126"/>
      <c r="M4" s="126"/>
      <c r="N4" s="126"/>
      <c r="O4" s="126"/>
      <c r="P4" s="126"/>
      <c r="Q4" s="127"/>
    </row>
    <row r="5" spans="1:17" ht="30" customHeight="1" x14ac:dyDescent="0.2">
      <c r="A5" s="126"/>
      <c r="B5" s="290" t="s">
        <v>11</v>
      </c>
      <c r="C5" s="291"/>
      <c r="D5" s="291"/>
      <c r="E5" s="291"/>
      <c r="F5" s="291"/>
      <c r="G5" s="291"/>
      <c r="H5" s="292"/>
      <c r="I5" s="126"/>
      <c r="J5" s="290" t="s">
        <v>12</v>
      </c>
      <c r="K5" s="291"/>
      <c r="L5" s="291"/>
      <c r="M5" s="291"/>
      <c r="N5" s="291"/>
      <c r="O5" s="291"/>
      <c r="P5" s="292"/>
      <c r="Q5" s="127"/>
    </row>
    <row r="6" spans="1:17" ht="236" customHeight="1" x14ac:dyDescent="0.2">
      <c r="A6" s="126"/>
      <c r="B6" s="298" t="s">
        <v>140</v>
      </c>
      <c r="C6" s="299"/>
      <c r="D6" s="299"/>
      <c r="E6" s="299"/>
      <c r="F6" s="299"/>
      <c r="G6" s="299"/>
      <c r="H6" s="300"/>
      <c r="I6" s="126"/>
      <c r="J6" s="298" t="s">
        <v>150</v>
      </c>
      <c r="K6" s="299"/>
      <c r="L6" s="299"/>
      <c r="M6" s="299"/>
      <c r="N6" s="299"/>
      <c r="O6" s="299"/>
      <c r="P6" s="300"/>
      <c r="Q6" s="127"/>
    </row>
    <row r="7" spans="1:17" x14ac:dyDescent="0.2">
      <c r="A7" s="126"/>
      <c r="B7" s="126"/>
      <c r="C7" s="126"/>
      <c r="D7" s="126"/>
      <c r="E7" s="126"/>
      <c r="F7" s="126"/>
      <c r="G7" s="126"/>
      <c r="H7" s="126"/>
      <c r="I7" s="126"/>
      <c r="J7" s="126"/>
      <c r="K7" s="126"/>
      <c r="L7" s="126"/>
      <c r="M7" s="126"/>
      <c r="N7" s="126"/>
      <c r="O7" s="126"/>
      <c r="P7" s="126"/>
      <c r="Q7" s="127"/>
    </row>
    <row r="8" spans="1:17" ht="34" customHeight="1" x14ac:dyDescent="0.2">
      <c r="A8" s="126"/>
      <c r="B8" s="290" t="s">
        <v>13</v>
      </c>
      <c r="C8" s="291"/>
      <c r="D8" s="291"/>
      <c r="E8" s="291"/>
      <c r="F8" s="291"/>
      <c r="G8" s="291"/>
      <c r="H8" s="292"/>
      <c r="I8" s="126"/>
      <c r="J8" s="290" t="s">
        <v>14</v>
      </c>
      <c r="K8" s="291"/>
      <c r="L8" s="291"/>
      <c r="M8" s="291"/>
      <c r="N8" s="291"/>
      <c r="O8" s="291"/>
      <c r="P8" s="292"/>
      <c r="Q8" s="127"/>
    </row>
    <row r="9" spans="1:17" ht="24" customHeight="1" x14ac:dyDescent="0.2">
      <c r="A9" s="126"/>
      <c r="B9" s="14"/>
      <c r="C9" s="293" t="s">
        <v>147</v>
      </c>
      <c r="D9" s="294"/>
      <c r="E9" s="294"/>
      <c r="F9" s="294"/>
      <c r="G9" s="294"/>
      <c r="H9" s="15"/>
      <c r="I9" s="126"/>
      <c r="J9" s="280" t="s">
        <v>15</v>
      </c>
      <c r="K9" s="281"/>
      <c r="L9" s="281"/>
      <c r="M9" s="281"/>
      <c r="N9" s="281"/>
      <c r="O9" s="281"/>
      <c r="P9" s="282"/>
      <c r="Q9" s="127"/>
    </row>
    <row r="10" spans="1:17" ht="88" customHeight="1" x14ac:dyDescent="0.2">
      <c r="A10" s="126"/>
      <c r="B10" s="16"/>
      <c r="C10" s="294"/>
      <c r="D10" s="294"/>
      <c r="E10" s="294"/>
      <c r="F10" s="294"/>
      <c r="G10" s="294"/>
      <c r="H10" s="17"/>
      <c r="I10" s="126"/>
      <c r="J10" s="283"/>
      <c r="K10" s="274"/>
      <c r="L10" s="293" t="s">
        <v>16</v>
      </c>
      <c r="M10" s="293"/>
      <c r="N10" s="293"/>
      <c r="O10" s="293"/>
      <c r="P10" s="19"/>
      <c r="Q10" s="127"/>
    </row>
    <row r="11" spans="1:17" ht="96" customHeight="1" x14ac:dyDescent="0.2">
      <c r="A11" s="126"/>
      <c r="B11" s="16"/>
      <c r="C11" s="294"/>
      <c r="D11" s="294"/>
      <c r="E11" s="294"/>
      <c r="F11" s="294"/>
      <c r="G11" s="294"/>
      <c r="H11" s="17"/>
      <c r="I11" s="126"/>
      <c r="J11" s="283"/>
      <c r="K11" s="274"/>
      <c r="L11" s="293" t="s">
        <v>17</v>
      </c>
      <c r="M11" s="293"/>
      <c r="N11" s="293"/>
      <c r="O11" s="293"/>
      <c r="P11" s="17"/>
      <c r="Q11" s="127"/>
    </row>
    <row r="12" spans="1:17" ht="93" customHeight="1" x14ac:dyDescent="0.2">
      <c r="A12" s="126"/>
      <c r="B12" s="20"/>
      <c r="C12" s="295"/>
      <c r="D12" s="295"/>
      <c r="E12" s="295"/>
      <c r="F12" s="295"/>
      <c r="G12" s="295"/>
      <c r="H12" s="21"/>
      <c r="I12" s="126"/>
      <c r="J12" s="277"/>
      <c r="K12" s="278"/>
      <c r="L12" s="296" t="s">
        <v>18</v>
      </c>
      <c r="M12" s="296"/>
      <c r="N12" s="296"/>
      <c r="O12" s="296"/>
      <c r="P12" s="21"/>
      <c r="Q12" s="127"/>
    </row>
    <row r="13" spans="1:17" x14ac:dyDescent="0.2">
      <c r="A13" s="126"/>
      <c r="B13" s="126"/>
      <c r="C13" s="126"/>
      <c r="D13" s="126"/>
      <c r="E13" s="126"/>
      <c r="F13" s="126"/>
      <c r="G13" s="126"/>
      <c r="H13" s="126"/>
      <c r="I13" s="126"/>
      <c r="J13" s="126"/>
      <c r="K13" s="126"/>
      <c r="L13" s="126"/>
      <c r="M13" s="126"/>
      <c r="N13" s="126"/>
      <c r="O13" s="126"/>
      <c r="P13" s="126"/>
      <c r="Q13" s="127"/>
    </row>
    <row r="14" spans="1:17" ht="37" customHeight="1" x14ac:dyDescent="0.2">
      <c r="A14" s="126"/>
      <c r="B14" s="290" t="s">
        <v>19</v>
      </c>
      <c r="C14" s="291"/>
      <c r="D14" s="291"/>
      <c r="E14" s="291"/>
      <c r="F14" s="291"/>
      <c r="G14" s="291"/>
      <c r="H14" s="291"/>
      <c r="I14" s="291"/>
      <c r="J14" s="291"/>
      <c r="K14" s="291"/>
      <c r="L14" s="291"/>
      <c r="M14" s="291"/>
      <c r="N14" s="291"/>
      <c r="O14" s="291"/>
      <c r="P14" s="292"/>
      <c r="Q14" s="127"/>
    </row>
    <row r="15" spans="1:17" ht="408" customHeight="1" x14ac:dyDescent="0.2">
      <c r="A15" s="126"/>
      <c r="B15" s="277"/>
      <c r="C15" s="278"/>
      <c r="D15" s="278"/>
      <c r="E15" s="278"/>
      <c r="F15" s="278"/>
      <c r="G15" s="278"/>
      <c r="H15" s="278"/>
      <c r="I15" s="278"/>
      <c r="J15" s="278"/>
      <c r="K15" s="278"/>
      <c r="L15" s="278"/>
      <c r="M15" s="278"/>
      <c r="N15" s="278"/>
      <c r="O15" s="278"/>
      <c r="P15" s="279"/>
      <c r="Q15" s="127"/>
    </row>
    <row r="16" spans="1:17" x14ac:dyDescent="0.2">
      <c r="A16" s="126"/>
      <c r="B16" s="126"/>
      <c r="C16" s="126"/>
      <c r="D16" s="126"/>
      <c r="E16" s="126"/>
      <c r="F16" s="126"/>
      <c r="G16" s="126"/>
      <c r="H16" s="126"/>
      <c r="I16" s="126"/>
      <c r="J16" s="126"/>
      <c r="K16" s="126"/>
      <c r="L16" s="126"/>
      <c r="M16" s="126"/>
      <c r="N16" s="126"/>
      <c r="O16" s="126"/>
      <c r="P16" s="126"/>
      <c r="Q16" s="127"/>
    </row>
    <row r="17" spans="1:17" s="22" customFormat="1" ht="54" customHeight="1" x14ac:dyDescent="0.2">
      <c r="A17" s="128"/>
      <c r="B17" s="285" t="s">
        <v>125</v>
      </c>
      <c r="C17" s="288"/>
      <c r="D17" s="288"/>
      <c r="E17" s="288"/>
      <c r="F17" s="288"/>
      <c r="G17" s="288"/>
      <c r="H17" s="289"/>
      <c r="I17" s="128"/>
      <c r="J17" s="285" t="s">
        <v>127</v>
      </c>
      <c r="K17" s="288"/>
      <c r="L17" s="288"/>
      <c r="M17" s="288"/>
      <c r="N17" s="288"/>
      <c r="O17" s="288"/>
      <c r="P17" s="289"/>
      <c r="Q17" s="129"/>
    </row>
    <row r="18" spans="1:17" x14ac:dyDescent="0.2">
      <c r="A18" s="126"/>
      <c r="B18" s="280" t="s">
        <v>126</v>
      </c>
      <c r="C18" s="281"/>
      <c r="D18" s="281"/>
      <c r="E18" s="281"/>
      <c r="F18" s="281"/>
      <c r="G18" s="281"/>
      <c r="H18" s="282"/>
      <c r="I18" s="126"/>
      <c r="J18" s="280" t="s">
        <v>126</v>
      </c>
      <c r="K18" s="281"/>
      <c r="L18" s="281"/>
      <c r="M18" s="281"/>
      <c r="N18" s="281"/>
      <c r="O18" s="281"/>
      <c r="P18" s="282"/>
      <c r="Q18" s="127"/>
    </row>
    <row r="19" spans="1:17" ht="172" customHeight="1" x14ac:dyDescent="0.2">
      <c r="A19" s="126"/>
      <c r="B19" s="283"/>
      <c r="C19" s="274"/>
      <c r="D19" s="274"/>
      <c r="E19" s="274"/>
      <c r="F19" s="274"/>
      <c r="G19" s="274"/>
      <c r="H19" s="284"/>
      <c r="I19" s="126"/>
      <c r="J19" s="283"/>
      <c r="K19" s="274"/>
      <c r="L19" s="274"/>
      <c r="M19" s="274"/>
      <c r="N19" s="274"/>
      <c r="O19" s="274"/>
      <c r="P19" s="284"/>
      <c r="Q19" s="127"/>
    </row>
    <row r="20" spans="1:17" ht="19" customHeight="1" x14ac:dyDescent="0.2">
      <c r="A20" s="126"/>
      <c r="B20" s="18"/>
      <c r="C20" s="2"/>
      <c r="D20" s="2"/>
      <c r="E20" s="24" t="s">
        <v>54</v>
      </c>
      <c r="F20" s="2"/>
      <c r="G20" s="2"/>
      <c r="H20" s="23"/>
      <c r="I20" s="126"/>
      <c r="J20" s="18"/>
      <c r="K20" s="2"/>
      <c r="L20" s="2"/>
      <c r="M20" s="24" t="s">
        <v>55</v>
      </c>
      <c r="N20" s="2"/>
      <c r="O20" s="2"/>
      <c r="P20" s="23"/>
      <c r="Q20" s="127"/>
    </row>
    <row r="21" spans="1:17" ht="55" customHeight="1" x14ac:dyDescent="0.2">
      <c r="A21" s="126"/>
      <c r="B21" s="277"/>
      <c r="C21" s="278"/>
      <c r="D21" s="278"/>
      <c r="E21" s="278"/>
      <c r="F21" s="278"/>
      <c r="G21" s="278"/>
      <c r="H21" s="279"/>
      <c r="I21" s="126"/>
      <c r="J21" s="277"/>
      <c r="K21" s="278"/>
      <c r="L21" s="278"/>
      <c r="M21" s="278"/>
      <c r="N21" s="278"/>
      <c r="O21" s="278"/>
      <c r="P21" s="279"/>
      <c r="Q21" s="127"/>
    </row>
    <row r="22" spans="1:17" x14ac:dyDescent="0.2">
      <c r="A22" s="126"/>
      <c r="B22" s="126"/>
      <c r="C22" s="126"/>
      <c r="D22" s="126"/>
      <c r="E22" s="126"/>
      <c r="F22" s="126"/>
      <c r="G22" s="126"/>
      <c r="H22" s="126"/>
      <c r="I22" s="126"/>
      <c r="J22" s="126"/>
      <c r="K22" s="126"/>
      <c r="L22" s="126"/>
      <c r="M22" s="126"/>
      <c r="N22" s="126"/>
      <c r="O22" s="126"/>
      <c r="P22" s="126"/>
      <c r="Q22" s="127"/>
    </row>
    <row r="23" spans="1:17" ht="62" customHeight="1" x14ac:dyDescent="0.2">
      <c r="A23" s="128"/>
      <c r="B23" s="285" t="s">
        <v>129</v>
      </c>
      <c r="C23" s="286"/>
      <c r="D23" s="286"/>
      <c r="E23" s="286"/>
      <c r="F23" s="286"/>
      <c r="G23" s="286"/>
      <c r="H23" s="287"/>
      <c r="I23" s="128"/>
      <c r="J23" s="285" t="s">
        <v>130</v>
      </c>
      <c r="K23" s="288"/>
      <c r="L23" s="288"/>
      <c r="M23" s="288"/>
      <c r="N23" s="288"/>
      <c r="O23" s="288"/>
      <c r="P23" s="289"/>
      <c r="Q23" s="129"/>
    </row>
    <row r="24" spans="1:17" x14ac:dyDescent="0.2">
      <c r="A24" s="126"/>
      <c r="B24" s="280" t="s">
        <v>128</v>
      </c>
      <c r="C24" s="281"/>
      <c r="D24" s="281"/>
      <c r="E24" s="281"/>
      <c r="F24" s="281"/>
      <c r="G24" s="281"/>
      <c r="H24" s="282"/>
      <c r="I24" s="126"/>
      <c r="J24" s="280" t="s">
        <v>128</v>
      </c>
      <c r="K24" s="281"/>
      <c r="L24" s="281"/>
      <c r="M24" s="281"/>
      <c r="N24" s="281"/>
      <c r="O24" s="281"/>
      <c r="P24" s="282"/>
      <c r="Q24" s="127"/>
    </row>
    <row r="25" spans="1:17" ht="166" customHeight="1" x14ac:dyDescent="0.2">
      <c r="A25" s="126"/>
      <c r="B25" s="283"/>
      <c r="C25" s="274"/>
      <c r="D25" s="274"/>
      <c r="E25" s="274"/>
      <c r="F25" s="274"/>
      <c r="G25" s="274"/>
      <c r="H25" s="284"/>
      <c r="I25" s="126"/>
      <c r="J25" s="283"/>
      <c r="K25" s="274"/>
      <c r="L25" s="274"/>
      <c r="M25" s="274"/>
      <c r="N25" s="274"/>
      <c r="O25" s="274"/>
      <c r="P25" s="284"/>
      <c r="Q25" s="127"/>
    </row>
    <row r="26" spans="1:17" ht="18" customHeight="1" x14ac:dyDescent="0.2">
      <c r="A26" s="126"/>
      <c r="B26" s="18"/>
      <c r="C26" s="2"/>
      <c r="D26" s="2"/>
      <c r="E26" s="24" t="s">
        <v>53</v>
      </c>
      <c r="F26" s="2"/>
      <c r="G26" s="2"/>
      <c r="H26" s="23"/>
      <c r="I26" s="126"/>
      <c r="J26" s="18"/>
      <c r="K26" s="2"/>
      <c r="L26" s="2"/>
      <c r="M26" s="24" t="s">
        <v>52</v>
      </c>
      <c r="N26" s="2"/>
      <c r="O26" s="2"/>
      <c r="P26" s="23"/>
      <c r="Q26" s="127"/>
    </row>
    <row r="27" spans="1:17" ht="55" customHeight="1" x14ac:dyDescent="0.2">
      <c r="A27" s="126"/>
      <c r="B27" s="277"/>
      <c r="C27" s="278"/>
      <c r="D27" s="278"/>
      <c r="E27" s="278"/>
      <c r="F27" s="278"/>
      <c r="G27" s="278"/>
      <c r="H27" s="279"/>
      <c r="I27" s="126"/>
      <c r="J27" s="277"/>
      <c r="K27" s="278"/>
      <c r="L27" s="278"/>
      <c r="M27" s="278"/>
      <c r="N27" s="278"/>
      <c r="O27" s="278"/>
      <c r="P27" s="279"/>
      <c r="Q27" s="127"/>
    </row>
    <row r="28" spans="1:17" x14ac:dyDescent="0.2">
      <c r="A28" s="126"/>
      <c r="B28" s="126"/>
      <c r="C28" s="126"/>
      <c r="D28" s="126"/>
      <c r="E28" s="126"/>
      <c r="F28" s="126"/>
      <c r="G28" s="126"/>
      <c r="H28" s="126"/>
      <c r="I28" s="126"/>
      <c r="J28" s="126"/>
      <c r="K28" s="126"/>
      <c r="L28" s="126"/>
      <c r="M28" s="126"/>
      <c r="N28" s="126"/>
      <c r="O28" s="126"/>
      <c r="P28" s="126"/>
      <c r="Q28" s="127"/>
    </row>
    <row r="29" spans="1:17" ht="27" customHeight="1" x14ac:dyDescent="0.25">
      <c r="A29" s="126"/>
      <c r="B29" s="271" t="s">
        <v>20</v>
      </c>
      <c r="C29" s="272"/>
      <c r="D29" s="272"/>
      <c r="E29" s="272"/>
      <c r="F29" s="272"/>
      <c r="G29" s="272"/>
      <c r="H29" s="273"/>
      <c r="I29" s="126"/>
      <c r="J29" s="271" t="s">
        <v>112</v>
      </c>
      <c r="K29" s="272"/>
      <c r="L29" s="272"/>
      <c r="M29" s="272"/>
      <c r="N29" s="272"/>
      <c r="O29" s="272"/>
      <c r="P29" s="273"/>
      <c r="Q29" s="127"/>
    </row>
    <row r="30" spans="1:17" x14ac:dyDescent="0.2">
      <c r="A30" s="126"/>
      <c r="B30" s="18"/>
      <c r="C30" s="274" t="s">
        <v>21</v>
      </c>
      <c r="D30" s="274"/>
      <c r="E30" s="274"/>
      <c r="F30" s="274"/>
      <c r="G30" s="274"/>
      <c r="H30" s="23"/>
      <c r="I30" s="126"/>
      <c r="J30" s="18"/>
      <c r="K30" s="275" t="s">
        <v>151</v>
      </c>
      <c r="L30" s="275"/>
      <c r="M30" s="275"/>
      <c r="N30" s="275"/>
      <c r="O30" s="275"/>
      <c r="P30" s="23"/>
      <c r="Q30" s="127"/>
    </row>
    <row r="31" spans="1:17" ht="176" customHeight="1" x14ac:dyDescent="0.2">
      <c r="A31" s="126"/>
      <c r="B31" s="277"/>
      <c r="C31" s="278"/>
      <c r="D31" s="278"/>
      <c r="E31" s="278"/>
      <c r="F31" s="278"/>
      <c r="G31" s="278"/>
      <c r="H31" s="279"/>
      <c r="I31" s="126"/>
      <c r="J31" s="20"/>
      <c r="K31" s="276"/>
      <c r="L31" s="276"/>
      <c r="M31" s="276"/>
      <c r="N31" s="276"/>
      <c r="O31" s="276"/>
      <c r="P31" s="21"/>
      <c r="Q31" s="127"/>
    </row>
    <row r="32" spans="1:17" x14ac:dyDescent="0.2">
      <c r="A32" s="130"/>
      <c r="B32" s="130"/>
      <c r="C32" s="130"/>
      <c r="D32" s="130"/>
      <c r="E32" s="130"/>
      <c r="F32" s="130"/>
      <c r="G32" s="130"/>
      <c r="H32" s="130"/>
      <c r="I32" s="130"/>
      <c r="J32" s="130"/>
      <c r="K32" s="130"/>
      <c r="L32" s="130"/>
      <c r="M32" s="130"/>
      <c r="N32" s="130"/>
      <c r="O32" s="130"/>
      <c r="P32" s="130"/>
      <c r="Q32" s="131"/>
    </row>
  </sheetData>
  <sheetProtection algorithmName="SHA-512" hashValue="r6dtRU+sl86lw78te1KKtaNrsYf8xAW6tzLpY7oIPtEpnmwamkIshKxHIiUwuZvjZPndPxR/RtNeoSaU0glf9A==" saltValue="1IaKgY2xiBy5+HrvjY+uCQ==" spinCount="100000" sheet="1" objects="1" scenarios="1" selectLockedCells="1" selectUnlockedCells="1"/>
  <mergeCells count="38">
    <mergeCell ref="B8:H8"/>
    <mergeCell ref="J8:P8"/>
    <mergeCell ref="C1:O1"/>
    <mergeCell ref="B5:H5"/>
    <mergeCell ref="J5:P5"/>
    <mergeCell ref="B6:H6"/>
    <mergeCell ref="J6:P6"/>
    <mergeCell ref="C9:G12"/>
    <mergeCell ref="J9:P9"/>
    <mergeCell ref="J10:K10"/>
    <mergeCell ref="L10:O10"/>
    <mergeCell ref="J11:K11"/>
    <mergeCell ref="L11:O11"/>
    <mergeCell ref="J12:K12"/>
    <mergeCell ref="L12:O12"/>
    <mergeCell ref="B14:P14"/>
    <mergeCell ref="B15:P15"/>
    <mergeCell ref="B17:H17"/>
    <mergeCell ref="J17:P17"/>
    <mergeCell ref="B18:H18"/>
    <mergeCell ref="J18:P18"/>
    <mergeCell ref="B19:H19"/>
    <mergeCell ref="J19:P19"/>
    <mergeCell ref="B21:H21"/>
    <mergeCell ref="J21:P21"/>
    <mergeCell ref="B23:H23"/>
    <mergeCell ref="J23:P23"/>
    <mergeCell ref="B24:H24"/>
    <mergeCell ref="J24:P24"/>
    <mergeCell ref="B25:H25"/>
    <mergeCell ref="J25:P25"/>
    <mergeCell ref="B27:H27"/>
    <mergeCell ref="J27:P27"/>
    <mergeCell ref="B29:H29"/>
    <mergeCell ref="J29:P29"/>
    <mergeCell ref="C30:G30"/>
    <mergeCell ref="K30:O31"/>
    <mergeCell ref="B31:H31"/>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E6266-3C53-954B-AE04-347B9BA22AC9}">
  <sheetPr codeName="Sheet10">
    <tabColor theme="7" tint="0.59999389629810485"/>
  </sheetPr>
  <dimension ref="B1:X33"/>
  <sheetViews>
    <sheetView showGridLines="0" zoomScaleNormal="100" workbookViewId="0">
      <selection activeCell="G4" sqref="G4"/>
    </sheetView>
  </sheetViews>
  <sheetFormatPr baseColWidth="10" defaultRowHeight="16" x14ac:dyDescent="0.2"/>
  <cols>
    <col min="1" max="1" width="4.33203125" customWidth="1"/>
    <col min="2" max="2" width="28" customWidth="1"/>
    <col min="3" max="3" width="12.1640625" bestFit="1" customWidth="1"/>
    <col min="14" max="14" width="22.83203125" customWidth="1"/>
  </cols>
  <sheetData>
    <row r="1" spans="2:24" s="61" customFormat="1" x14ac:dyDescent="0.2">
      <c r="B1" s="58" t="s">
        <v>117</v>
      </c>
    </row>
    <row r="2" spans="2:24" ht="17" thickBot="1" x14ac:dyDescent="0.25"/>
    <row r="3" spans="2:24" ht="68" x14ac:dyDescent="0.2">
      <c r="B3" s="111" t="str">
        <f>'S4 Coconut Palm Leaf Straw'!C8</f>
        <v>Parameter</v>
      </c>
      <c r="C3" s="112" t="str">
        <f>'S4 Coconut Palm Leaf Straw'!D8</f>
        <v>Waste palm leaf beverage straw</v>
      </c>
      <c r="D3" s="113" t="str">
        <f>'S4 Coconut Palm Leaf Straw'!F8</f>
        <v>Polypropylene beverage straw</v>
      </c>
    </row>
    <row r="4" spans="2:24" ht="48" customHeight="1" thickBot="1" x14ac:dyDescent="0.25">
      <c r="B4" s="44" t="str">
        <f>'S4 Coconut Palm Leaf Straw'!C10</f>
        <v>Size of straw</v>
      </c>
      <c r="C4" s="186" t="str">
        <f>'S4 Coconut Palm Leaf Straw'!D10</f>
        <v>Regular</v>
      </c>
      <c r="D4" s="188" t="str">
        <f>'S4 Coconut Palm Leaf Straw'!F10</f>
        <v>Regular</v>
      </c>
    </row>
    <row r="6" spans="2:24" s="60" customFormat="1" x14ac:dyDescent="0.2">
      <c r="B6" s="58" t="s">
        <v>123</v>
      </c>
    </row>
    <row r="8" spans="2:24" x14ac:dyDescent="0.2">
      <c r="B8" s="4" t="s">
        <v>43</v>
      </c>
      <c r="F8" s="4" t="s">
        <v>44</v>
      </c>
    </row>
    <row r="9" spans="2:24" s="10" customFormat="1" ht="68" x14ac:dyDescent="0.2">
      <c r="B9" s="120" t="s">
        <v>67</v>
      </c>
      <c r="C9" s="42" t="str">
        <f t="shared" ref="C9:D9" si="0">$C$3</f>
        <v>Waste palm leaf beverage straw</v>
      </c>
      <c r="D9" s="175" t="str">
        <f t="shared" si="0"/>
        <v>Waste palm leaf beverage straw</v>
      </c>
      <c r="F9" s="120" t="s">
        <v>67</v>
      </c>
      <c r="G9" s="182" t="str">
        <f t="shared" ref="G9:H9" si="1">$D$3</f>
        <v>Polypropylene beverage straw</v>
      </c>
      <c r="H9" s="175" t="str">
        <f t="shared" si="1"/>
        <v>Polypropylene beverage straw</v>
      </c>
    </row>
    <row r="10" spans="2:24" ht="34" x14ac:dyDescent="0.2">
      <c r="B10" s="121" t="s">
        <v>68</v>
      </c>
      <c r="C10" s="3" t="s">
        <v>64</v>
      </c>
      <c r="D10" s="255" t="s">
        <v>139</v>
      </c>
      <c r="E10" s="10"/>
      <c r="F10" s="225" t="s">
        <v>68</v>
      </c>
      <c r="G10" s="184" t="s">
        <v>64</v>
      </c>
      <c r="H10" s="255" t="s">
        <v>139</v>
      </c>
    </row>
    <row r="11" spans="2:24" x14ac:dyDescent="0.2">
      <c r="B11" s="122" t="s">
        <v>4</v>
      </c>
      <c r="C11" s="57" t="s">
        <v>1</v>
      </c>
      <c r="D11" s="174" t="s">
        <v>1</v>
      </c>
      <c r="F11" s="122" t="s">
        <v>4</v>
      </c>
      <c r="G11" s="173" t="s">
        <v>1</v>
      </c>
      <c r="H11" s="174" t="s">
        <v>1</v>
      </c>
    </row>
    <row r="12" spans="2:24" x14ac:dyDescent="0.2">
      <c r="B12" s="86" t="s">
        <v>33</v>
      </c>
      <c r="C12" s="256">
        <v>5.8415519967155195E-3</v>
      </c>
      <c r="D12" s="257">
        <f>C12/2</f>
        <v>2.9207759983577598E-3</v>
      </c>
      <c r="E12" s="37"/>
      <c r="F12" s="86" t="s">
        <v>33</v>
      </c>
      <c r="G12" s="262">
        <v>0.29720677426000003</v>
      </c>
      <c r="H12" s="257">
        <f>G12/2</f>
        <v>0.14860338713000001</v>
      </c>
      <c r="I12" s="37"/>
      <c r="J12" s="37"/>
      <c r="K12" s="37"/>
      <c r="L12" s="37"/>
      <c r="M12" s="37"/>
      <c r="R12" s="37"/>
      <c r="S12" s="37"/>
      <c r="U12" s="37"/>
      <c r="V12" s="37"/>
      <c r="W12" s="37"/>
      <c r="X12" s="37"/>
    </row>
    <row r="13" spans="2:24" x14ac:dyDescent="0.2">
      <c r="B13" s="87" t="s">
        <v>60</v>
      </c>
      <c r="C13" s="258">
        <v>8.8215646482036544E-2</v>
      </c>
      <c r="D13" s="259">
        <f>C13/2</f>
        <v>4.4107823241018272E-2</v>
      </c>
      <c r="E13" s="37"/>
      <c r="F13" s="87" t="s">
        <v>60</v>
      </c>
      <c r="G13" s="263">
        <v>6.4571183604340607</v>
      </c>
      <c r="H13" s="259">
        <f>G13/2</f>
        <v>3.2285591802170304</v>
      </c>
      <c r="I13" s="37"/>
      <c r="J13" s="37"/>
      <c r="K13" s="37"/>
      <c r="L13" s="37"/>
      <c r="M13" s="37"/>
      <c r="R13" s="37"/>
      <c r="S13" s="37"/>
      <c r="U13" s="37"/>
      <c r="V13" s="37"/>
      <c r="W13" s="37"/>
      <c r="X13" s="37"/>
    </row>
    <row r="14" spans="2:24" x14ac:dyDescent="0.2">
      <c r="B14" s="88" t="s">
        <v>61</v>
      </c>
      <c r="C14" s="260">
        <v>1.9233612059054969E-5</v>
      </c>
      <c r="D14" s="261">
        <f>C14/2</f>
        <v>9.6168060295274844E-6</v>
      </c>
      <c r="E14" s="37"/>
      <c r="F14" s="88" t="s">
        <v>61</v>
      </c>
      <c r="G14" s="264">
        <v>9.902576651199999E-4</v>
      </c>
      <c r="H14" s="261">
        <f>G14/2</f>
        <v>4.9512883255999995E-4</v>
      </c>
      <c r="I14" s="37"/>
      <c r="J14" s="37"/>
      <c r="K14" s="37"/>
      <c r="L14" s="37"/>
      <c r="M14" s="37"/>
      <c r="R14" s="37"/>
      <c r="S14" s="37"/>
      <c r="U14" s="37"/>
      <c r="V14" s="37"/>
      <c r="W14" s="37"/>
      <c r="X14" s="37"/>
    </row>
    <row r="15" spans="2:24" x14ac:dyDescent="0.2">
      <c r="C15" s="2"/>
      <c r="D15" s="2"/>
      <c r="G15" s="2"/>
      <c r="H15" s="2"/>
    </row>
    <row r="16" spans="2:24" x14ac:dyDescent="0.2">
      <c r="B16" s="4" t="s">
        <v>115</v>
      </c>
      <c r="C16" s="2"/>
      <c r="D16" s="2"/>
      <c r="G16" s="2"/>
      <c r="H16" s="2"/>
    </row>
    <row r="17" spans="2:19" ht="17" x14ac:dyDescent="0.2">
      <c r="B17" s="117" t="s">
        <v>67</v>
      </c>
      <c r="C17" s="169">
        <f>IF($C3=C9,1,0)</f>
        <v>1</v>
      </c>
      <c r="D17" s="170">
        <f>IF($C$3=D9,1,0)</f>
        <v>1</v>
      </c>
      <c r="F17" s="117" t="s">
        <v>67</v>
      </c>
      <c r="G17" s="169">
        <f>IF($D3=G9,1,0)</f>
        <v>1</v>
      </c>
      <c r="H17" s="170">
        <f>IF($D3=H9,1,0)</f>
        <v>1</v>
      </c>
    </row>
    <row r="18" spans="2:19" x14ac:dyDescent="0.2">
      <c r="B18" s="118" t="s">
        <v>68</v>
      </c>
      <c r="C18" s="171">
        <f>IF($C4=C10,1,0)</f>
        <v>1</v>
      </c>
      <c r="D18" s="172">
        <f>IF($C4=D10,1,0)</f>
        <v>0</v>
      </c>
      <c r="F18" s="118" t="s">
        <v>68</v>
      </c>
      <c r="G18" s="171">
        <f>IF($D4=G10,1,0)</f>
        <v>1</v>
      </c>
      <c r="H18" s="172">
        <f>IF($D4=H10,1,0)</f>
        <v>0</v>
      </c>
    </row>
    <row r="19" spans="2:19" x14ac:dyDescent="0.2">
      <c r="B19" s="70" t="s">
        <v>33</v>
      </c>
      <c r="C19" s="169">
        <f>IF(SUM(C$17:C$18)=2,C12,0)</f>
        <v>5.8415519967155195E-3</v>
      </c>
      <c r="D19" s="170">
        <f>IF(SUM(D$17:D$18)=2,D12,0)</f>
        <v>0</v>
      </c>
      <c r="F19" s="70" t="s">
        <v>33</v>
      </c>
      <c r="G19" s="169">
        <f>IF(SUM(G$17:G$18)=2,G12,0)</f>
        <v>0.29720677426000003</v>
      </c>
      <c r="H19" s="170">
        <f>IF(SUM(H$17:H$18)=2,H12,0)</f>
        <v>0</v>
      </c>
    </row>
    <row r="20" spans="2:19" x14ac:dyDescent="0.2">
      <c r="B20" s="68" t="s">
        <v>60</v>
      </c>
      <c r="C20" s="171">
        <f>IF(SUM(C$17:C$18)=2,C13,0)</f>
        <v>8.8215646482036544E-2</v>
      </c>
      <c r="D20" s="172">
        <f>IF(SUM(D$17:D$18)=2,D13,0)</f>
        <v>0</v>
      </c>
      <c r="F20" s="68" t="s">
        <v>60</v>
      </c>
      <c r="G20" s="171">
        <f t="shared" ref="G20:H20" si="2">IF(SUM(G$17:G$18)=2,G13,0)</f>
        <v>6.4571183604340607</v>
      </c>
      <c r="H20" s="172">
        <f t="shared" si="2"/>
        <v>0</v>
      </c>
    </row>
    <row r="21" spans="2:19" x14ac:dyDescent="0.2">
      <c r="B21" s="69" t="s">
        <v>61</v>
      </c>
      <c r="C21" s="173">
        <f t="shared" ref="C21:D21" si="3">IF(SUM(C$17:C$18)=2,C14,0)</f>
        <v>1.9233612059054969E-5</v>
      </c>
      <c r="D21" s="174">
        <f t="shared" si="3"/>
        <v>0</v>
      </c>
      <c r="F21" s="69" t="s">
        <v>61</v>
      </c>
      <c r="G21" s="173">
        <f t="shared" ref="G21:H21" si="4">IF(SUM(G$17:G$18)=2,G14,0)</f>
        <v>9.902576651199999E-4</v>
      </c>
      <c r="H21" s="174">
        <f t="shared" si="4"/>
        <v>0</v>
      </c>
    </row>
    <row r="23" spans="2:19" s="61" customFormat="1" x14ac:dyDescent="0.2">
      <c r="B23" s="58" t="s">
        <v>116</v>
      </c>
    </row>
    <row r="25" spans="2:19" ht="68" x14ac:dyDescent="0.2">
      <c r="B25" s="81"/>
      <c r="C25" s="254" t="s">
        <v>43</v>
      </c>
      <c r="D25" s="221" t="s">
        <v>44</v>
      </c>
      <c r="G25" s="10"/>
      <c r="O25" s="10"/>
      <c r="R25" s="10"/>
      <c r="S25" s="10"/>
    </row>
    <row r="26" spans="2:19" x14ac:dyDescent="0.2">
      <c r="B26" s="35" t="s">
        <v>59</v>
      </c>
      <c r="C26" s="169">
        <f>SUM(C19:D19)</f>
        <v>5.8415519967155195E-3</v>
      </c>
      <c r="D26" s="170">
        <f>SUM(G19:H19)</f>
        <v>0.29720677426000003</v>
      </c>
      <c r="F26" s="4"/>
      <c r="Q26" s="4"/>
    </row>
    <row r="27" spans="2:19" x14ac:dyDescent="0.2">
      <c r="B27" s="35" t="s">
        <v>60</v>
      </c>
      <c r="C27" s="171">
        <f>SUM(C20:D20)</f>
        <v>8.8215646482036544E-2</v>
      </c>
      <c r="D27" s="172">
        <f>SUM(G20:H20)</f>
        <v>6.4571183604340607</v>
      </c>
    </row>
    <row r="28" spans="2:19" x14ac:dyDescent="0.2">
      <c r="B28" s="36" t="s">
        <v>61</v>
      </c>
      <c r="C28" s="173">
        <f>SUM(C21:D21)</f>
        <v>1.9233612059054969E-5</v>
      </c>
      <c r="D28" s="174">
        <f>SUM(G21:H21)</f>
        <v>9.902576651199999E-4</v>
      </c>
    </row>
    <row r="29" spans="2:19" x14ac:dyDescent="0.2">
      <c r="C29" s="2"/>
      <c r="D29" s="2"/>
    </row>
    <row r="30" spans="2:19" ht="68" x14ac:dyDescent="0.2">
      <c r="B30" s="81"/>
      <c r="C30" s="220" t="s">
        <v>43</v>
      </c>
      <c r="D30" s="221" t="s">
        <v>44</v>
      </c>
      <c r="F30" s="81"/>
      <c r="G30" s="220" t="s">
        <v>43</v>
      </c>
      <c r="H30" s="221" t="s">
        <v>44</v>
      </c>
      <c r="J30" s="81"/>
      <c r="K30" s="220" t="s">
        <v>43</v>
      </c>
      <c r="L30" s="221" t="s">
        <v>44</v>
      </c>
    </row>
    <row r="31" spans="2:19" ht="34" x14ac:dyDescent="0.2">
      <c r="B31" s="69" t="s">
        <v>59</v>
      </c>
      <c r="C31" s="57">
        <f>C26</f>
        <v>5.8415519967155195E-3</v>
      </c>
      <c r="D31" s="174">
        <f>D26</f>
        <v>0.29720677426000003</v>
      </c>
      <c r="F31" s="123" t="s">
        <v>60</v>
      </c>
      <c r="G31" s="57">
        <f>C27</f>
        <v>8.8215646482036544E-2</v>
      </c>
      <c r="H31" s="174">
        <f>D27</f>
        <v>6.4571183604340607</v>
      </c>
      <c r="J31" s="123" t="s">
        <v>101</v>
      </c>
      <c r="K31" s="57">
        <f>C28*1000</f>
        <v>1.923361205905497E-2</v>
      </c>
      <c r="L31" s="174">
        <f>D28*1000</f>
        <v>0.99025766511999991</v>
      </c>
    </row>
    <row r="33" spans="2:2" s="58" customFormat="1" x14ac:dyDescent="0.2">
      <c r="B33" s="58" t="s">
        <v>118</v>
      </c>
    </row>
  </sheetData>
  <sheetProtection algorithmName="SHA-512" hashValue="Qe95iNUdG5CcdT6mSm9N4YgHPrIDtDT15zW498A7TeSoXBE24HPF0ykY4yfqBdOZ9HHOAojrDKT/iSvBzApIgA==" saltValue="IhWoml8Tqvib+TefzJ3ZYg==" spinCount="100000" sheet="1" objects="1" scenarios="1" selectLockedCells="1" selectUnlockedCell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1984F-82B7-1443-B599-564900BC1E57}">
  <sheetPr codeName="Sheet2">
    <tabColor rgb="FFC2B59B"/>
  </sheetPr>
  <dimension ref="A1:L55"/>
  <sheetViews>
    <sheetView showGridLines="0" zoomScale="160" zoomScaleNormal="160" workbookViewId="0">
      <selection activeCell="D10" sqref="D10"/>
    </sheetView>
  </sheetViews>
  <sheetFormatPr baseColWidth="10" defaultRowHeight="16" x14ac:dyDescent="0.2"/>
  <cols>
    <col min="1" max="2" width="5.33203125" customWidth="1"/>
    <col min="3" max="3" width="42.1640625" customWidth="1"/>
    <col min="4" max="4" width="27.5" customWidth="1"/>
    <col min="5" max="5" width="1.6640625" customWidth="1"/>
    <col min="6" max="6" width="26.33203125" customWidth="1"/>
    <col min="7" max="7" width="1.6640625" customWidth="1"/>
    <col min="8" max="8" width="26.33203125" customWidth="1"/>
    <col min="9" max="9" width="2.6640625" customWidth="1"/>
    <col min="10" max="10" width="5.33203125" customWidth="1"/>
    <col min="11" max="11" width="5.1640625" customWidth="1"/>
  </cols>
  <sheetData>
    <row r="1" spans="1:12" ht="78" customHeight="1" x14ac:dyDescent="0.2">
      <c r="A1" s="154"/>
      <c r="B1" s="155"/>
      <c r="C1" s="304" t="s">
        <v>148</v>
      </c>
      <c r="D1" s="304"/>
      <c r="E1" s="304"/>
      <c r="F1" s="304"/>
      <c r="G1" s="304"/>
      <c r="H1" s="304"/>
      <c r="I1" s="156"/>
      <c r="J1" s="155"/>
      <c r="K1" s="155"/>
      <c r="L1" s="1"/>
    </row>
    <row r="2" spans="1:12" ht="8" customHeight="1" x14ac:dyDescent="0.2">
      <c r="A2" s="150"/>
      <c r="B2" s="151"/>
      <c r="C2" s="151"/>
      <c r="D2" s="151"/>
      <c r="E2" s="151"/>
      <c r="F2" s="151"/>
      <c r="G2" s="151"/>
      <c r="H2" s="151"/>
      <c r="I2" s="151"/>
      <c r="J2" s="151"/>
      <c r="K2" s="151"/>
      <c r="L2" s="1"/>
    </row>
    <row r="3" spans="1:12" ht="8" customHeight="1" x14ac:dyDescent="0.2">
      <c r="A3" s="139"/>
      <c r="B3" s="132"/>
      <c r="C3" s="132"/>
      <c r="D3" s="132"/>
      <c r="E3" s="132"/>
      <c r="F3" s="132"/>
      <c r="G3" s="132"/>
      <c r="H3" s="132"/>
      <c r="I3" s="132"/>
      <c r="J3" s="132"/>
      <c r="K3" s="132"/>
      <c r="L3" s="1"/>
    </row>
    <row r="4" spans="1:12" ht="8" customHeight="1" x14ac:dyDescent="0.2">
      <c r="A4" s="152"/>
      <c r="B4" s="153"/>
      <c r="C4" s="153"/>
      <c r="D4" s="153"/>
      <c r="E4" s="153"/>
      <c r="F4" s="153"/>
      <c r="G4" s="153"/>
      <c r="H4" s="153"/>
      <c r="I4" s="153"/>
      <c r="J4" s="153"/>
      <c r="K4" s="153"/>
      <c r="L4" s="1"/>
    </row>
    <row r="5" spans="1:12" ht="20" customHeight="1" x14ac:dyDescent="0.2">
      <c r="A5" s="136"/>
      <c r="B5" s="126"/>
      <c r="C5" s="126"/>
      <c r="D5" s="126"/>
      <c r="E5" s="126"/>
      <c r="F5" s="126"/>
      <c r="G5" s="126"/>
      <c r="H5" s="126"/>
      <c r="I5" s="126"/>
      <c r="J5" s="126"/>
      <c r="K5" s="126"/>
      <c r="L5" s="1"/>
    </row>
    <row r="6" spans="1:12" ht="20" customHeight="1" x14ac:dyDescent="0.2">
      <c r="A6" s="136"/>
      <c r="B6" s="305" t="s">
        <v>22</v>
      </c>
      <c r="C6" s="305"/>
      <c r="D6" s="305"/>
      <c r="E6" s="305"/>
      <c r="F6" s="305"/>
      <c r="G6" s="305"/>
      <c r="H6" s="305"/>
      <c r="I6" s="305"/>
      <c r="J6" s="305"/>
      <c r="K6" s="126"/>
      <c r="L6" s="1"/>
    </row>
    <row r="7" spans="1:12" ht="17" thickBot="1" x14ac:dyDescent="0.25">
      <c r="A7" s="136"/>
      <c r="B7" s="126"/>
      <c r="C7" s="126"/>
      <c r="D7" s="126"/>
      <c r="E7" s="126"/>
      <c r="F7" s="126"/>
      <c r="G7" s="126"/>
      <c r="H7" s="126"/>
      <c r="I7" s="126"/>
      <c r="J7" s="126"/>
      <c r="K7" s="126"/>
      <c r="L7" s="1"/>
    </row>
    <row r="8" spans="1:12" ht="35" thickBot="1" x14ac:dyDescent="0.25">
      <c r="A8" s="136"/>
      <c r="B8" s="126"/>
      <c r="C8" s="157" t="s">
        <v>23</v>
      </c>
      <c r="D8" s="158" t="s">
        <v>24</v>
      </c>
      <c r="E8" s="159"/>
      <c r="F8" s="158" t="s">
        <v>131</v>
      </c>
      <c r="G8" s="159"/>
      <c r="H8" s="158" t="s">
        <v>132</v>
      </c>
      <c r="I8" s="160"/>
      <c r="J8" s="126"/>
      <c r="K8" s="126"/>
      <c r="L8" s="1"/>
    </row>
    <row r="9" spans="1:12" ht="8" customHeight="1" x14ac:dyDescent="0.2">
      <c r="A9" s="136"/>
      <c r="B9" s="126"/>
      <c r="C9" s="12"/>
      <c r="I9" s="25"/>
      <c r="J9" s="126"/>
      <c r="K9" s="126"/>
      <c r="L9" s="1"/>
    </row>
    <row r="10" spans="1:12" x14ac:dyDescent="0.2">
      <c r="A10" s="136"/>
      <c r="B10" s="126"/>
      <c r="C10" s="12" t="s">
        <v>62</v>
      </c>
      <c r="D10" s="265">
        <v>15</v>
      </c>
      <c r="F10" s="265">
        <v>15</v>
      </c>
      <c r="H10" s="265">
        <v>15</v>
      </c>
      <c r="I10" s="25"/>
      <c r="J10" s="126"/>
      <c r="K10" s="126"/>
      <c r="L10" s="1"/>
    </row>
    <row r="11" spans="1:12" ht="8" customHeight="1" x14ac:dyDescent="0.2">
      <c r="A11" s="136"/>
      <c r="B11" s="126"/>
      <c r="C11" s="12"/>
      <c r="D11" s="2"/>
      <c r="F11" s="2"/>
      <c r="H11" s="2"/>
      <c r="I11" s="25"/>
      <c r="J11" s="126"/>
      <c r="K11" s="126"/>
      <c r="L11" s="1"/>
    </row>
    <row r="12" spans="1:12" x14ac:dyDescent="0.2">
      <c r="A12" s="136"/>
      <c r="B12" s="126"/>
      <c r="C12" s="12" t="s">
        <v>26</v>
      </c>
      <c r="D12" s="265" t="s">
        <v>8</v>
      </c>
      <c r="F12" s="265" t="s">
        <v>8</v>
      </c>
      <c r="H12" s="265" t="s">
        <v>8</v>
      </c>
      <c r="I12" s="25"/>
      <c r="J12" s="126"/>
      <c r="K12" s="126"/>
      <c r="L12" s="1"/>
    </row>
    <row r="13" spans="1:12" ht="8" customHeight="1" x14ac:dyDescent="0.2">
      <c r="A13" s="136"/>
      <c r="B13" s="126"/>
      <c r="C13" s="12"/>
      <c r="I13" s="25"/>
      <c r="J13" s="126"/>
      <c r="K13" s="126"/>
      <c r="L13" s="1"/>
    </row>
    <row r="14" spans="1:12" x14ac:dyDescent="0.2">
      <c r="A14" s="136"/>
      <c r="B14" s="126"/>
      <c r="C14" s="12" t="s">
        <v>27</v>
      </c>
      <c r="D14" s="265">
        <v>6</v>
      </c>
      <c r="F14" s="265">
        <v>6</v>
      </c>
      <c r="H14" s="265">
        <v>6</v>
      </c>
      <c r="I14" s="25"/>
      <c r="J14" s="126"/>
      <c r="K14" s="126"/>
      <c r="L14" s="1"/>
    </row>
    <row r="15" spans="1:12" ht="8" customHeight="1" x14ac:dyDescent="0.2">
      <c r="A15" s="136"/>
      <c r="B15" s="126"/>
      <c r="C15" s="12"/>
      <c r="D15" s="2"/>
      <c r="F15" s="2"/>
      <c r="H15" s="2"/>
      <c r="I15" s="25"/>
      <c r="J15" s="126"/>
      <c r="K15" s="126"/>
      <c r="L15" s="1"/>
    </row>
    <row r="16" spans="1:12" x14ac:dyDescent="0.2">
      <c r="A16" s="136"/>
      <c r="B16" s="126"/>
      <c r="C16" s="12" t="s">
        <v>28</v>
      </c>
      <c r="D16" s="265">
        <v>2</v>
      </c>
      <c r="F16" s="270" t="s">
        <v>136</v>
      </c>
      <c r="H16" s="270" t="s">
        <v>136</v>
      </c>
      <c r="I16" s="25"/>
      <c r="J16" s="126"/>
      <c r="K16" s="126"/>
      <c r="L16" s="1"/>
    </row>
    <row r="17" spans="1:12" ht="8" customHeight="1" x14ac:dyDescent="0.2">
      <c r="A17" s="136"/>
      <c r="B17" s="126"/>
      <c r="C17" s="12"/>
      <c r="D17" s="2"/>
      <c r="F17" s="2"/>
      <c r="H17" s="2"/>
      <c r="I17" s="25"/>
      <c r="J17" s="126"/>
      <c r="K17" s="126"/>
      <c r="L17" s="1"/>
    </row>
    <row r="18" spans="1:12" x14ac:dyDescent="0.2">
      <c r="A18" s="136"/>
      <c r="B18" s="126"/>
      <c r="C18" s="12" t="s">
        <v>137</v>
      </c>
      <c r="D18" s="265">
        <v>2</v>
      </c>
      <c r="F18" s="270" t="s">
        <v>136</v>
      </c>
      <c r="H18" s="270" t="s">
        <v>136</v>
      </c>
      <c r="I18" s="25"/>
      <c r="J18" s="126"/>
      <c r="K18" s="126"/>
      <c r="L18" s="1"/>
    </row>
    <row r="19" spans="1:12" ht="8" customHeight="1" x14ac:dyDescent="0.2">
      <c r="A19" s="136"/>
      <c r="B19" s="126"/>
      <c r="C19" s="12"/>
      <c r="D19" s="2"/>
      <c r="F19" s="2"/>
      <c r="H19" s="2"/>
      <c r="I19" s="25"/>
      <c r="J19" s="126"/>
      <c r="K19" s="126"/>
      <c r="L19" s="1"/>
    </row>
    <row r="20" spans="1:12" x14ac:dyDescent="0.2">
      <c r="A20" s="136"/>
      <c r="B20" s="126"/>
      <c r="C20" s="12" t="s">
        <v>30</v>
      </c>
      <c r="D20" s="265">
        <v>1</v>
      </c>
      <c r="F20" s="270" t="s">
        <v>136</v>
      </c>
      <c r="H20" s="270" t="s">
        <v>136</v>
      </c>
      <c r="I20" s="25"/>
      <c r="J20" s="126"/>
      <c r="K20" s="126"/>
      <c r="L20" s="1"/>
    </row>
    <row r="21" spans="1:12" ht="8" customHeight="1" thickBot="1" x14ac:dyDescent="0.25">
      <c r="A21" s="136"/>
      <c r="B21" s="126"/>
      <c r="C21" s="26"/>
      <c r="D21" s="27"/>
      <c r="E21" s="28"/>
      <c r="F21" s="27"/>
      <c r="G21" s="28"/>
      <c r="H21" s="27"/>
      <c r="I21" s="29"/>
      <c r="J21" s="126"/>
      <c r="K21" s="126"/>
      <c r="L21" s="1"/>
    </row>
    <row r="22" spans="1:12" ht="23" customHeight="1" x14ac:dyDescent="0.2">
      <c r="A22" s="137"/>
      <c r="B22" s="138"/>
      <c r="C22" s="138"/>
      <c r="D22" s="138"/>
      <c r="E22" s="138"/>
      <c r="F22" s="138"/>
      <c r="G22" s="138"/>
      <c r="H22" s="138"/>
      <c r="I22" s="138"/>
      <c r="J22" s="138"/>
      <c r="K22" s="138"/>
      <c r="L22" s="1"/>
    </row>
    <row r="23" spans="1:12" ht="35" customHeight="1" thickBot="1" x14ac:dyDescent="0.25">
      <c r="A23" s="139"/>
      <c r="B23" s="132"/>
      <c r="C23" s="306" t="s">
        <v>31</v>
      </c>
      <c r="D23" s="306"/>
      <c r="E23" s="306"/>
      <c r="F23" s="306"/>
      <c r="G23" s="306"/>
      <c r="H23" s="306"/>
      <c r="I23" s="306"/>
      <c r="J23" s="132"/>
      <c r="K23" s="132"/>
      <c r="L23" s="1"/>
    </row>
    <row r="24" spans="1:12" ht="35" thickBot="1" x14ac:dyDescent="0.25">
      <c r="A24" s="139"/>
      <c r="B24" s="132"/>
      <c r="C24" s="157" t="s">
        <v>32</v>
      </c>
      <c r="D24" s="158" t="s">
        <v>24</v>
      </c>
      <c r="E24" s="159"/>
      <c r="F24" s="158" t="s">
        <v>131</v>
      </c>
      <c r="G24" s="159"/>
      <c r="H24" s="158" t="s">
        <v>132</v>
      </c>
      <c r="I24" s="160"/>
      <c r="J24" s="132"/>
      <c r="K24" s="132"/>
      <c r="L24" s="1"/>
    </row>
    <row r="25" spans="1:12" ht="8" customHeight="1" x14ac:dyDescent="0.2">
      <c r="A25" s="139"/>
      <c r="B25" s="132"/>
      <c r="C25" s="12"/>
      <c r="I25" s="30"/>
      <c r="J25" s="132"/>
      <c r="K25" s="132"/>
      <c r="L25" s="1"/>
    </row>
    <row r="26" spans="1:12" x14ac:dyDescent="0.2">
      <c r="A26" s="139"/>
      <c r="B26" s="132"/>
      <c r="C26" s="12" t="s">
        <v>33</v>
      </c>
      <c r="D26" s="49">
        <f>'Solution 1 Calculator'!C103</f>
        <v>17.35135473837688</v>
      </c>
      <c r="F26" s="49">
        <f>'Solution 1 Calculator'!D103</f>
        <v>14.17223429311171</v>
      </c>
      <c r="H26" s="49">
        <f>'Solution 1 Calculator'!E103</f>
        <v>18.418695887520013</v>
      </c>
      <c r="I26" s="30"/>
      <c r="J26" s="132"/>
      <c r="K26" s="132"/>
      <c r="L26" s="1"/>
    </row>
    <row r="27" spans="1:12" ht="8" customHeight="1" x14ac:dyDescent="0.2">
      <c r="A27" s="139"/>
      <c r="B27" s="132"/>
      <c r="C27" s="12"/>
      <c r="F27" s="50"/>
      <c r="H27" s="50"/>
      <c r="I27" s="30"/>
      <c r="J27" s="132"/>
      <c r="K27" s="132"/>
      <c r="L27" s="1"/>
    </row>
    <row r="28" spans="1:12" x14ac:dyDescent="0.2">
      <c r="A28" s="139"/>
      <c r="B28" s="132"/>
      <c r="C28" s="12" t="s">
        <v>5</v>
      </c>
      <c r="D28" s="49">
        <f>'Solution 1 Calculator'!H103</f>
        <v>242.17613203032167</v>
      </c>
      <c r="F28" s="49">
        <f>'Solution 1 Calculator'!I103</f>
        <v>185.56176772064345</v>
      </c>
      <c r="H28" s="49">
        <f>'Solution 1 Calculator'!J103</f>
        <v>517.25851934266234</v>
      </c>
      <c r="I28" s="30"/>
      <c r="J28" s="132"/>
      <c r="K28" s="132"/>
      <c r="L28" s="1"/>
    </row>
    <row r="29" spans="1:12" ht="8" customHeight="1" x14ac:dyDescent="0.2">
      <c r="A29" s="139"/>
      <c r="B29" s="132"/>
      <c r="C29" s="12"/>
      <c r="H29" s="50"/>
      <c r="I29" s="30"/>
      <c r="J29" s="132"/>
      <c r="K29" s="132"/>
      <c r="L29" s="1"/>
    </row>
    <row r="30" spans="1:12" x14ac:dyDescent="0.2">
      <c r="A30" s="139"/>
      <c r="B30" s="132"/>
      <c r="C30" s="12" t="s">
        <v>34</v>
      </c>
      <c r="D30" s="49">
        <f>'Solution 1 Calculator'!M103</f>
        <v>121.28531817700906</v>
      </c>
      <c r="F30" s="49">
        <f>'Solution 1 Calculator'!N103</f>
        <v>391.31545041128004</v>
      </c>
      <c r="H30" s="49">
        <f>'Solution 1 Calculator'!O103</f>
        <v>31.784159420044691</v>
      </c>
      <c r="I30" s="30"/>
      <c r="J30" s="132"/>
      <c r="K30" s="132"/>
      <c r="L30" s="1"/>
    </row>
    <row r="31" spans="1:12" ht="8" customHeight="1" thickBot="1" x14ac:dyDescent="0.25">
      <c r="A31" s="139"/>
      <c r="B31" s="132"/>
      <c r="C31" s="26"/>
      <c r="D31" s="28"/>
      <c r="E31" s="28"/>
      <c r="F31" s="28"/>
      <c r="G31" s="28"/>
      <c r="H31" s="28"/>
      <c r="I31" s="31"/>
      <c r="J31" s="132"/>
      <c r="K31" s="132"/>
      <c r="L31" s="1"/>
    </row>
    <row r="32" spans="1:12" ht="29" customHeight="1" x14ac:dyDescent="0.2">
      <c r="A32" s="140"/>
      <c r="B32" s="141"/>
      <c r="C32" s="141"/>
      <c r="D32" s="141"/>
      <c r="E32" s="141"/>
      <c r="F32" s="141"/>
      <c r="G32" s="141"/>
      <c r="H32" s="141"/>
      <c r="I32" s="141"/>
      <c r="J32" s="141"/>
      <c r="K32" s="141"/>
      <c r="L32" s="1"/>
    </row>
    <row r="33" spans="1:12" ht="40" customHeight="1" x14ac:dyDescent="0.2">
      <c r="A33" s="136"/>
      <c r="B33" s="126"/>
      <c r="C33" s="305" t="s">
        <v>35</v>
      </c>
      <c r="D33" s="305"/>
      <c r="E33" s="305"/>
      <c r="F33" s="305"/>
      <c r="G33" s="305"/>
      <c r="H33" s="305"/>
      <c r="I33" s="305"/>
      <c r="J33" s="126"/>
      <c r="K33" s="126"/>
      <c r="L33" s="1"/>
    </row>
    <row r="34" spans="1:12" ht="17" thickBot="1" x14ac:dyDescent="0.25">
      <c r="A34" s="136"/>
      <c r="B34" s="126"/>
      <c r="C34" s="126"/>
      <c r="D34" s="126"/>
      <c r="E34" s="126"/>
      <c r="F34" s="126"/>
      <c r="G34" s="126"/>
      <c r="H34" s="126"/>
      <c r="I34" s="126"/>
      <c r="J34" s="126"/>
      <c r="K34" s="126"/>
      <c r="L34" s="1"/>
    </row>
    <row r="35" spans="1:12" x14ac:dyDescent="0.2">
      <c r="A35" s="136"/>
      <c r="B35" s="126"/>
      <c r="C35" s="32"/>
      <c r="D35" s="33"/>
      <c r="E35" s="33"/>
      <c r="F35" s="33"/>
      <c r="G35" s="33"/>
      <c r="H35" s="33"/>
      <c r="I35" s="34"/>
      <c r="J35" s="126"/>
      <c r="K35" s="126"/>
      <c r="L35" s="1"/>
    </row>
    <row r="36" spans="1:12" x14ac:dyDescent="0.2">
      <c r="A36" s="136"/>
      <c r="B36" s="126"/>
      <c r="C36" s="12"/>
      <c r="I36" s="30"/>
      <c r="J36" s="126"/>
      <c r="K36" s="126"/>
      <c r="L36" s="1"/>
    </row>
    <row r="37" spans="1:12" x14ac:dyDescent="0.2">
      <c r="A37" s="136"/>
      <c r="B37" s="126"/>
      <c r="C37" s="12"/>
      <c r="I37" s="30"/>
      <c r="J37" s="126"/>
      <c r="K37" s="126"/>
      <c r="L37" s="1"/>
    </row>
    <row r="38" spans="1:12" x14ac:dyDescent="0.2">
      <c r="A38" s="136"/>
      <c r="B38" s="126"/>
      <c r="C38" s="12"/>
      <c r="I38" s="30"/>
      <c r="J38" s="126"/>
      <c r="K38" s="126"/>
      <c r="L38" s="1"/>
    </row>
    <row r="39" spans="1:12" x14ac:dyDescent="0.2">
      <c r="A39" s="136"/>
      <c r="B39" s="126"/>
      <c r="C39" s="12"/>
      <c r="I39" s="30"/>
      <c r="J39" s="126"/>
      <c r="K39" s="126"/>
      <c r="L39" s="1"/>
    </row>
    <row r="40" spans="1:12" x14ac:dyDescent="0.2">
      <c r="A40" s="136"/>
      <c r="B40" s="126"/>
      <c r="C40" s="12"/>
      <c r="I40" s="30"/>
      <c r="J40" s="126"/>
      <c r="K40" s="126"/>
      <c r="L40" s="1"/>
    </row>
    <row r="41" spans="1:12" x14ac:dyDescent="0.2">
      <c r="A41" s="136"/>
      <c r="B41" s="126"/>
      <c r="C41" s="12"/>
      <c r="I41" s="30"/>
      <c r="J41" s="126"/>
      <c r="K41" s="126"/>
      <c r="L41" s="1"/>
    </row>
    <row r="42" spans="1:12" x14ac:dyDescent="0.2">
      <c r="A42" s="136"/>
      <c r="B42" s="126"/>
      <c r="C42" s="12"/>
      <c r="I42" s="30"/>
      <c r="J42" s="126"/>
      <c r="K42" s="126"/>
      <c r="L42" s="1"/>
    </row>
    <row r="43" spans="1:12" x14ac:dyDescent="0.2">
      <c r="A43" s="136"/>
      <c r="B43" s="126"/>
      <c r="C43" s="12"/>
      <c r="I43" s="30"/>
      <c r="J43" s="126"/>
      <c r="K43" s="126"/>
      <c r="L43" s="1"/>
    </row>
    <row r="44" spans="1:12" x14ac:dyDescent="0.2">
      <c r="A44" s="136"/>
      <c r="B44" s="126"/>
      <c r="C44" s="12"/>
      <c r="I44" s="30"/>
      <c r="J44" s="126"/>
      <c r="K44" s="126"/>
      <c r="L44" s="1"/>
    </row>
    <row r="45" spans="1:12" x14ac:dyDescent="0.2">
      <c r="A45" s="136"/>
      <c r="B45" s="126"/>
      <c r="C45" s="12"/>
      <c r="I45" s="30"/>
      <c r="J45" s="126"/>
      <c r="K45" s="126"/>
      <c r="L45" s="1"/>
    </row>
    <row r="46" spans="1:12" x14ac:dyDescent="0.2">
      <c r="A46" s="136"/>
      <c r="B46" s="126"/>
      <c r="C46" s="12"/>
      <c r="I46" s="30"/>
      <c r="J46" s="126"/>
      <c r="K46" s="126"/>
      <c r="L46" s="1"/>
    </row>
    <row r="47" spans="1:12" x14ac:dyDescent="0.2">
      <c r="A47" s="136"/>
      <c r="B47" s="126"/>
      <c r="C47" s="12"/>
      <c r="I47" s="30"/>
      <c r="J47" s="126"/>
      <c r="K47" s="126"/>
      <c r="L47" s="1"/>
    </row>
    <row r="48" spans="1:12" x14ac:dyDescent="0.2">
      <c r="A48" s="136"/>
      <c r="B48" s="126"/>
      <c r="C48" s="12"/>
      <c r="I48" s="30"/>
      <c r="J48" s="126"/>
      <c r="K48" s="126"/>
      <c r="L48" s="1"/>
    </row>
    <row r="49" spans="1:12" x14ac:dyDescent="0.2">
      <c r="A49" s="136"/>
      <c r="B49" s="126"/>
      <c r="C49" s="12"/>
      <c r="I49" s="30"/>
      <c r="J49" s="126"/>
      <c r="K49" s="126"/>
      <c r="L49" s="1"/>
    </row>
    <row r="50" spans="1:12" x14ac:dyDescent="0.2">
      <c r="A50" s="136"/>
      <c r="B50" s="126"/>
      <c r="C50" s="12"/>
      <c r="I50" s="30"/>
      <c r="J50" s="126"/>
      <c r="K50" s="126"/>
      <c r="L50" s="1"/>
    </row>
    <row r="51" spans="1:12" ht="17" thickBot="1" x14ac:dyDescent="0.25">
      <c r="A51" s="136"/>
      <c r="B51" s="126"/>
      <c r="C51" s="26"/>
      <c r="D51" s="28"/>
      <c r="E51" s="28"/>
      <c r="F51" s="28"/>
      <c r="G51" s="28"/>
      <c r="H51" s="28"/>
      <c r="I51" s="31"/>
      <c r="J51" s="126"/>
      <c r="K51" s="126"/>
      <c r="L51" s="1"/>
    </row>
    <row r="52" spans="1:12" ht="32" customHeight="1" x14ac:dyDescent="0.2">
      <c r="A52" s="137"/>
      <c r="B52" s="138"/>
      <c r="C52" s="138"/>
      <c r="D52" s="138"/>
      <c r="E52" s="138"/>
      <c r="F52" s="138"/>
      <c r="G52" s="138"/>
      <c r="H52" s="138"/>
      <c r="I52" s="138"/>
      <c r="J52" s="138"/>
      <c r="K52" s="149"/>
      <c r="L52" s="1"/>
    </row>
    <row r="53" spans="1:12" ht="37" customHeight="1" thickBot="1" x14ac:dyDescent="0.25">
      <c r="A53" s="266"/>
      <c r="B53" s="267"/>
      <c r="C53" s="307" t="s">
        <v>141</v>
      </c>
      <c r="D53" s="307"/>
      <c r="E53" s="307"/>
      <c r="F53" s="307"/>
      <c r="G53" s="307"/>
      <c r="H53" s="307"/>
      <c r="I53" s="307"/>
      <c r="J53" s="267"/>
      <c r="K53" s="268"/>
    </row>
    <row r="54" spans="1:12" ht="114" customHeight="1" thickBot="1" x14ac:dyDescent="0.25">
      <c r="A54" s="142"/>
      <c r="B54" s="132"/>
      <c r="C54" s="301" t="s">
        <v>144</v>
      </c>
      <c r="D54" s="302"/>
      <c r="E54" s="302"/>
      <c r="F54" s="302"/>
      <c r="G54" s="302"/>
      <c r="H54" s="302"/>
      <c r="I54" s="303"/>
      <c r="J54" s="132"/>
      <c r="K54" s="143"/>
    </row>
    <row r="55" spans="1:12" x14ac:dyDescent="0.2">
      <c r="A55" s="145"/>
      <c r="B55" s="141"/>
      <c r="C55" s="141"/>
      <c r="D55" s="141"/>
      <c r="E55" s="141"/>
      <c r="F55" s="141"/>
      <c r="G55" s="141"/>
      <c r="H55" s="141"/>
      <c r="I55" s="141"/>
      <c r="J55" s="141"/>
      <c r="K55" s="144"/>
    </row>
  </sheetData>
  <sheetProtection algorithmName="SHA-512" hashValue="yxbflH4RLB/ifepvbIX8kq8tAw6kpkGLfni0Y68kNPaVml/dj9ZL8Ddc/d05aLuPj7C7Otqj2VoWVVpDLkXLMA==" saltValue="s1kViruJNMno3zUlPSP7pA==" spinCount="100000" sheet="1" objects="1" scenarios="1" selectLockedCells="1"/>
  <mergeCells count="6">
    <mergeCell ref="C54:I54"/>
    <mergeCell ref="C1:H1"/>
    <mergeCell ref="B6:J6"/>
    <mergeCell ref="C23:I23"/>
    <mergeCell ref="C33:I33"/>
    <mergeCell ref="C53:I53"/>
  </mergeCells>
  <pageMargins left="0.7" right="0.7" top="0.75" bottom="0.75" header="0.3" footer="0.3"/>
  <pageSetup orientation="portrait" horizontalDpi="0" verticalDpi="0"/>
  <drawing r:id="rId1"/>
  <extLst>
    <ext xmlns:x14="http://schemas.microsoft.com/office/spreadsheetml/2009/9/main" uri="{CCE6A557-97BC-4b89-ADB6-D9C93CAAB3DF}">
      <x14:dataValidations xmlns:xm="http://schemas.microsoft.com/office/excel/2006/main" count="6">
        <x14:dataValidation type="list" allowBlank="1" showInputMessage="1" showErrorMessage="1" xr:uid="{09AE42DC-9CE3-E34C-A2B7-21CF71A9983F}">
          <x14:formula1>
            <xm:f>'Dropdown Menus'!$A$5:$A$8</xm:f>
          </x14:formula1>
          <xm:sqref>D10 H10 F10</xm:sqref>
        </x14:dataValidation>
        <x14:dataValidation type="list" allowBlank="1" showInputMessage="1" showErrorMessage="1" xr:uid="{532605DC-E12C-2F40-838F-8B6463D86050}">
          <x14:formula1>
            <xm:f>'Dropdown Menus'!$B$5:$B$6</xm:f>
          </x14:formula1>
          <xm:sqref>D12 H12 F12</xm:sqref>
        </x14:dataValidation>
        <x14:dataValidation type="list" allowBlank="1" showInputMessage="1" showErrorMessage="1" xr:uid="{C24924E6-9FFD-E346-BD31-01D607D65BA2}">
          <x14:formula1>
            <xm:f>'Dropdown Menus'!$C$5:$C$10</xm:f>
          </x14:formula1>
          <xm:sqref>D14 H14 F14</xm:sqref>
        </x14:dataValidation>
        <x14:dataValidation type="list" allowBlank="1" showInputMessage="1" showErrorMessage="1" xr:uid="{23344E8D-6F47-9C49-8021-19D8A0B21AD6}">
          <x14:formula1>
            <xm:f>'Dropdown Menus'!$D$5:$D$7</xm:f>
          </x14:formula1>
          <xm:sqref>D16</xm:sqref>
        </x14:dataValidation>
        <x14:dataValidation type="list" allowBlank="1" showInputMessage="1" showErrorMessage="1" xr:uid="{7074F780-CA12-1B4D-A0D7-EA3F7F90DC1D}">
          <x14:formula1>
            <xm:f>'Dropdown Menus'!$E$5:$E$8</xm:f>
          </x14:formula1>
          <xm:sqref>D18</xm:sqref>
        </x14:dataValidation>
        <x14:dataValidation type="list" allowBlank="1" showInputMessage="1" showErrorMessage="1" xr:uid="{9C12ECAF-695A-8B45-B6CD-622D694DDE8A}">
          <x14:formula1>
            <xm:f>'Dropdown Menus'!$F$5:$F$7</xm:f>
          </x14:formula1>
          <xm:sqref>D20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556FA-D04C-3148-90F9-388C7A7BA639}">
  <sheetPr codeName="Sheet3">
    <tabColor rgb="FFC2B59B"/>
  </sheetPr>
  <dimension ref="A1:K49"/>
  <sheetViews>
    <sheetView showGridLines="0" zoomScale="130" zoomScaleNormal="130" workbookViewId="0">
      <selection activeCell="D10" sqref="D10"/>
    </sheetView>
  </sheetViews>
  <sheetFormatPr baseColWidth="10" defaultRowHeight="16" x14ac:dyDescent="0.2"/>
  <cols>
    <col min="1" max="2" width="5.33203125" customWidth="1"/>
    <col min="3" max="3" width="42.1640625" customWidth="1"/>
    <col min="4" max="4" width="42.83203125" customWidth="1"/>
    <col min="5" max="5" width="1.6640625" customWidth="1"/>
    <col min="6" max="6" width="42.83203125" customWidth="1"/>
    <col min="7" max="7" width="1.6640625" customWidth="1"/>
    <col min="8" max="8" width="2.6640625" customWidth="1"/>
    <col min="9" max="9" width="5.33203125" customWidth="1"/>
    <col min="10" max="10" width="5.1640625" customWidth="1"/>
  </cols>
  <sheetData>
    <row r="1" spans="1:10" ht="78" customHeight="1" x14ac:dyDescent="0.2">
      <c r="A1" s="161"/>
      <c r="B1" s="162"/>
      <c r="C1" s="308" t="s">
        <v>133</v>
      </c>
      <c r="D1" s="308"/>
      <c r="E1" s="308"/>
      <c r="F1" s="308"/>
      <c r="G1" s="308"/>
      <c r="H1" s="163"/>
      <c r="I1" s="162"/>
      <c r="J1" s="164"/>
    </row>
    <row r="2" spans="1:10" ht="8" customHeight="1" x14ac:dyDescent="0.2">
      <c r="A2" s="165"/>
      <c r="B2" s="151"/>
      <c r="C2" s="151"/>
      <c r="D2" s="151"/>
      <c r="E2" s="151"/>
      <c r="F2" s="151"/>
      <c r="G2" s="151"/>
      <c r="H2" s="151"/>
      <c r="I2" s="151"/>
      <c r="J2" s="166"/>
    </row>
    <row r="3" spans="1:10" ht="8" customHeight="1" x14ac:dyDescent="0.2">
      <c r="A3" s="142"/>
      <c r="B3" s="132"/>
      <c r="C3" s="132"/>
      <c r="D3" s="132"/>
      <c r="E3" s="132"/>
      <c r="F3" s="132"/>
      <c r="G3" s="132"/>
      <c r="H3" s="132"/>
      <c r="I3" s="132"/>
      <c r="J3" s="143"/>
    </row>
    <row r="4" spans="1:10" ht="8" customHeight="1" x14ac:dyDescent="0.2">
      <c r="A4" s="167"/>
      <c r="B4" s="153"/>
      <c r="C4" s="153"/>
      <c r="D4" s="153"/>
      <c r="E4" s="153"/>
      <c r="F4" s="153"/>
      <c r="G4" s="153"/>
      <c r="H4" s="153"/>
      <c r="I4" s="153"/>
      <c r="J4" s="168"/>
    </row>
    <row r="5" spans="1:10" ht="20" customHeight="1" x14ac:dyDescent="0.2">
      <c r="A5" s="146"/>
      <c r="B5" s="126"/>
      <c r="C5" s="126"/>
      <c r="D5" s="126"/>
      <c r="E5" s="126"/>
      <c r="F5" s="126"/>
      <c r="G5" s="126"/>
      <c r="H5" s="126"/>
      <c r="I5" s="126"/>
      <c r="J5" s="147"/>
    </row>
    <row r="6" spans="1:10" ht="20" customHeight="1" x14ac:dyDescent="0.2">
      <c r="A6" s="146"/>
      <c r="B6" s="305" t="s">
        <v>22</v>
      </c>
      <c r="C6" s="305"/>
      <c r="D6" s="305"/>
      <c r="E6" s="305"/>
      <c r="F6" s="305"/>
      <c r="G6" s="305"/>
      <c r="H6" s="305"/>
      <c r="I6" s="305"/>
      <c r="J6" s="147"/>
    </row>
    <row r="7" spans="1:10" ht="17" thickBot="1" x14ac:dyDescent="0.25">
      <c r="A7" s="146"/>
      <c r="B7" s="126"/>
      <c r="C7" s="126"/>
      <c r="D7" s="126"/>
      <c r="E7" s="126"/>
      <c r="F7" s="126"/>
      <c r="G7" s="126"/>
      <c r="H7" s="126"/>
      <c r="I7" s="126"/>
      <c r="J7" s="147"/>
    </row>
    <row r="8" spans="1:10" ht="34" customHeight="1" thickBot="1" x14ac:dyDescent="0.25">
      <c r="A8" s="146"/>
      <c r="B8" s="126"/>
      <c r="C8" s="157" t="s">
        <v>23</v>
      </c>
      <c r="D8" s="158" t="s">
        <v>80</v>
      </c>
      <c r="E8" s="159"/>
      <c r="F8" s="158" t="s">
        <v>36</v>
      </c>
      <c r="G8" s="159"/>
      <c r="H8" s="160"/>
      <c r="I8" s="126"/>
      <c r="J8" s="147"/>
    </row>
    <row r="9" spans="1:10" ht="8" customHeight="1" x14ac:dyDescent="0.2">
      <c r="A9" s="146"/>
      <c r="B9" s="126"/>
      <c r="C9" s="12"/>
      <c r="H9" s="25"/>
      <c r="I9" s="126"/>
      <c r="J9" s="147"/>
    </row>
    <row r="10" spans="1:10" x14ac:dyDescent="0.2">
      <c r="A10" s="146"/>
      <c r="B10" s="126"/>
      <c r="C10" s="12" t="s">
        <v>37</v>
      </c>
      <c r="D10" s="265">
        <v>20</v>
      </c>
      <c r="F10" s="270" t="s">
        <v>63</v>
      </c>
      <c r="H10" s="25"/>
      <c r="I10" s="126"/>
      <c r="J10" s="147"/>
    </row>
    <row r="11" spans="1:10" ht="8" customHeight="1" x14ac:dyDescent="0.2">
      <c r="A11" s="146"/>
      <c r="B11" s="126"/>
      <c r="C11" s="12"/>
      <c r="D11" s="2"/>
      <c r="F11" s="2"/>
      <c r="H11" s="25"/>
      <c r="I11" s="126"/>
      <c r="J11" s="147"/>
    </row>
    <row r="12" spans="1:10" x14ac:dyDescent="0.2">
      <c r="A12" s="146"/>
      <c r="B12" s="126"/>
      <c r="C12" s="12" t="s">
        <v>111</v>
      </c>
      <c r="D12" s="265">
        <v>10</v>
      </c>
      <c r="F12" s="270" t="s">
        <v>63</v>
      </c>
      <c r="H12" s="25"/>
      <c r="I12" s="126"/>
      <c r="J12" s="147"/>
    </row>
    <row r="13" spans="1:10" ht="8" customHeight="1" x14ac:dyDescent="0.2">
      <c r="A13" s="146"/>
      <c r="B13" s="126"/>
      <c r="C13" s="12"/>
      <c r="H13" s="25"/>
      <c r="I13" s="126"/>
      <c r="J13" s="147"/>
    </row>
    <row r="14" spans="1:10" x14ac:dyDescent="0.2">
      <c r="A14" s="146"/>
      <c r="B14" s="126"/>
      <c r="C14" s="12" t="s">
        <v>38</v>
      </c>
      <c r="D14" s="265">
        <v>5</v>
      </c>
      <c r="F14" s="270" t="s">
        <v>63</v>
      </c>
      <c r="H14" s="25"/>
      <c r="I14" s="126"/>
      <c r="J14" s="147"/>
    </row>
    <row r="15" spans="1:10" ht="8" customHeight="1" x14ac:dyDescent="0.2">
      <c r="A15" s="146"/>
      <c r="B15" s="126"/>
      <c r="C15" s="12"/>
      <c r="D15" s="2"/>
      <c r="F15" s="2"/>
      <c r="H15" s="25"/>
      <c r="I15" s="126"/>
      <c r="J15" s="147"/>
    </row>
    <row r="16" spans="1:10" ht="23" customHeight="1" x14ac:dyDescent="0.2">
      <c r="A16" s="148"/>
      <c r="B16" s="138"/>
      <c r="C16" s="138"/>
      <c r="D16" s="138"/>
      <c r="E16" s="138"/>
      <c r="F16" s="138"/>
      <c r="G16" s="138"/>
      <c r="H16" s="138"/>
      <c r="I16" s="138"/>
      <c r="J16" s="149"/>
    </row>
    <row r="17" spans="1:11" ht="35" customHeight="1" thickBot="1" x14ac:dyDescent="0.25">
      <c r="A17" s="139"/>
      <c r="B17" s="132"/>
      <c r="C17" s="306" t="s">
        <v>31</v>
      </c>
      <c r="D17" s="306"/>
      <c r="E17" s="306"/>
      <c r="F17" s="306"/>
      <c r="G17" s="306"/>
      <c r="H17" s="306"/>
      <c r="I17" s="132"/>
      <c r="J17" s="132"/>
      <c r="K17" s="1"/>
    </row>
    <row r="18" spans="1:11" ht="32" customHeight="1" thickBot="1" x14ac:dyDescent="0.25">
      <c r="A18" s="139"/>
      <c r="B18" s="132"/>
      <c r="C18" s="157" t="s">
        <v>32</v>
      </c>
      <c r="D18" s="158" t="s">
        <v>80</v>
      </c>
      <c r="E18" s="159"/>
      <c r="F18" s="158" t="s">
        <v>36</v>
      </c>
      <c r="G18" s="159"/>
      <c r="H18" s="160"/>
      <c r="I18" s="132"/>
      <c r="J18" s="132"/>
      <c r="K18" s="1"/>
    </row>
    <row r="19" spans="1:11" ht="8" customHeight="1" x14ac:dyDescent="0.2">
      <c r="A19" s="139"/>
      <c r="B19" s="132"/>
      <c r="C19" s="12"/>
      <c r="H19" s="30"/>
      <c r="I19" s="132"/>
      <c r="J19" s="132"/>
      <c r="K19" s="1"/>
    </row>
    <row r="20" spans="1:11" x14ac:dyDescent="0.2">
      <c r="A20" s="139"/>
      <c r="B20" s="132"/>
      <c r="C20" s="12" t="s">
        <v>33</v>
      </c>
      <c r="D20" s="51">
        <f>'Solution 2 Calculator'!C68</f>
        <v>360.80463963209309</v>
      </c>
      <c r="F20" s="51">
        <f>'Solution 2 Calculator'!D68</f>
        <v>724.63690136209198</v>
      </c>
      <c r="H20" s="30"/>
      <c r="I20" s="132"/>
      <c r="J20" s="132"/>
      <c r="K20" s="1"/>
    </row>
    <row r="21" spans="1:11" ht="8" customHeight="1" x14ac:dyDescent="0.2">
      <c r="A21" s="139"/>
      <c r="B21" s="132"/>
      <c r="C21" s="12"/>
      <c r="D21" s="8"/>
      <c r="F21" s="8"/>
      <c r="H21" s="30"/>
      <c r="I21" s="132"/>
      <c r="J21" s="132"/>
      <c r="K21" s="1"/>
    </row>
    <row r="22" spans="1:11" x14ac:dyDescent="0.2">
      <c r="A22" s="139"/>
      <c r="B22" s="132"/>
      <c r="C22" s="12" t="s">
        <v>5</v>
      </c>
      <c r="D22" s="51">
        <f>'Solution 2 Calculator'!G68</f>
        <v>6057.6014832600395</v>
      </c>
      <c r="F22" s="51">
        <f>'Solution 2 Calculator'!H68</f>
        <v>20186.013643394774</v>
      </c>
      <c r="H22" s="30"/>
      <c r="I22" s="132"/>
      <c r="J22" s="132"/>
      <c r="K22" s="1"/>
    </row>
    <row r="23" spans="1:11" ht="8" customHeight="1" x14ac:dyDescent="0.2">
      <c r="A23" s="139"/>
      <c r="B23" s="132"/>
      <c r="C23" s="12"/>
      <c r="D23" s="8"/>
      <c r="F23" s="8"/>
      <c r="H23" s="30"/>
      <c r="I23" s="132"/>
      <c r="J23" s="132"/>
      <c r="K23" s="1"/>
    </row>
    <row r="24" spans="1:11" x14ac:dyDescent="0.2">
      <c r="A24" s="139"/>
      <c r="B24" s="132"/>
      <c r="C24" s="12" t="s">
        <v>34</v>
      </c>
      <c r="D24" s="51">
        <f>'Solution 2 Calculator'!K68</f>
        <v>2874.9630234586111</v>
      </c>
      <c r="F24" s="51">
        <f>'Solution 2 Calculator'!L68</f>
        <v>2705.3578571821326</v>
      </c>
      <c r="H24" s="30"/>
      <c r="I24" s="132"/>
      <c r="J24" s="132"/>
      <c r="K24" s="1"/>
    </row>
    <row r="25" spans="1:11" ht="8" customHeight="1" thickBot="1" x14ac:dyDescent="0.25">
      <c r="A25" s="139"/>
      <c r="B25" s="132"/>
      <c r="C25" s="26"/>
      <c r="D25" s="28"/>
      <c r="E25" s="28"/>
      <c r="F25" s="28"/>
      <c r="G25" s="28"/>
      <c r="H25" s="31"/>
      <c r="I25" s="132"/>
      <c r="J25" s="132"/>
      <c r="K25" s="1"/>
    </row>
    <row r="26" spans="1:11" ht="29" customHeight="1" x14ac:dyDescent="0.2">
      <c r="A26" s="140"/>
      <c r="B26" s="141"/>
      <c r="C26" s="141"/>
      <c r="D26" s="141"/>
      <c r="E26" s="141"/>
      <c r="F26" s="141"/>
      <c r="G26" s="141"/>
      <c r="H26" s="141"/>
      <c r="I26" s="141"/>
      <c r="J26" s="141"/>
      <c r="K26" s="1"/>
    </row>
    <row r="27" spans="1:11" ht="40" customHeight="1" x14ac:dyDescent="0.2">
      <c r="A27" s="136"/>
      <c r="B27" s="126"/>
      <c r="C27" s="305" t="s">
        <v>35</v>
      </c>
      <c r="D27" s="305"/>
      <c r="E27" s="305"/>
      <c r="F27" s="305"/>
      <c r="G27" s="305"/>
      <c r="H27" s="305"/>
      <c r="I27" s="126"/>
      <c r="J27" s="126"/>
      <c r="K27" s="1"/>
    </row>
    <row r="28" spans="1:11" ht="17" thickBot="1" x14ac:dyDescent="0.25">
      <c r="A28" s="136"/>
      <c r="B28" s="126"/>
      <c r="C28" s="126"/>
      <c r="D28" s="126"/>
      <c r="E28" s="126"/>
      <c r="F28" s="126"/>
      <c r="G28" s="126"/>
      <c r="H28" s="126"/>
      <c r="I28" s="126"/>
      <c r="J28" s="126"/>
      <c r="K28" s="1"/>
    </row>
    <row r="29" spans="1:11" x14ac:dyDescent="0.2">
      <c r="A29" s="136"/>
      <c r="B29" s="126"/>
      <c r="C29" s="32"/>
      <c r="D29" s="33"/>
      <c r="E29" s="33"/>
      <c r="F29" s="33"/>
      <c r="G29" s="33"/>
      <c r="H29" s="34"/>
      <c r="I29" s="126"/>
      <c r="J29" s="126"/>
      <c r="K29" s="1"/>
    </row>
    <row r="30" spans="1:11" x14ac:dyDescent="0.2">
      <c r="A30" s="136"/>
      <c r="B30" s="126"/>
      <c r="C30" s="12"/>
      <c r="H30" s="30"/>
      <c r="I30" s="126"/>
      <c r="J30" s="126"/>
      <c r="K30" s="1"/>
    </row>
    <row r="31" spans="1:11" x14ac:dyDescent="0.2">
      <c r="A31" s="136"/>
      <c r="B31" s="126"/>
      <c r="C31" s="12"/>
      <c r="H31" s="30"/>
      <c r="I31" s="126"/>
      <c r="J31" s="126"/>
      <c r="K31" s="1"/>
    </row>
    <row r="32" spans="1:11" x14ac:dyDescent="0.2">
      <c r="A32" s="136"/>
      <c r="B32" s="126"/>
      <c r="C32" s="12"/>
      <c r="H32" s="30"/>
      <c r="I32" s="126"/>
      <c r="J32" s="126"/>
      <c r="K32" s="1"/>
    </row>
    <row r="33" spans="1:11" x14ac:dyDescent="0.2">
      <c r="A33" s="136"/>
      <c r="B33" s="126"/>
      <c r="C33" s="12"/>
      <c r="H33" s="30"/>
      <c r="I33" s="126"/>
      <c r="J33" s="126"/>
      <c r="K33" s="1"/>
    </row>
    <row r="34" spans="1:11" x14ac:dyDescent="0.2">
      <c r="A34" s="136"/>
      <c r="B34" s="126"/>
      <c r="C34" s="12"/>
      <c r="H34" s="30"/>
      <c r="I34" s="126"/>
      <c r="J34" s="126"/>
      <c r="K34" s="1"/>
    </row>
    <row r="35" spans="1:11" x14ac:dyDescent="0.2">
      <c r="A35" s="136"/>
      <c r="B35" s="126"/>
      <c r="C35" s="12"/>
      <c r="H35" s="30"/>
      <c r="I35" s="126"/>
      <c r="J35" s="126"/>
      <c r="K35" s="1"/>
    </row>
    <row r="36" spans="1:11" x14ac:dyDescent="0.2">
      <c r="A36" s="136"/>
      <c r="B36" s="126"/>
      <c r="C36" s="12"/>
      <c r="H36" s="30"/>
      <c r="I36" s="126"/>
      <c r="J36" s="126"/>
      <c r="K36" s="1"/>
    </row>
    <row r="37" spans="1:11" x14ac:dyDescent="0.2">
      <c r="A37" s="136"/>
      <c r="B37" s="126"/>
      <c r="C37" s="12"/>
      <c r="H37" s="30"/>
      <c r="I37" s="126"/>
      <c r="J37" s="126"/>
      <c r="K37" s="1"/>
    </row>
    <row r="38" spans="1:11" x14ac:dyDescent="0.2">
      <c r="A38" s="136"/>
      <c r="B38" s="126"/>
      <c r="C38" s="12"/>
      <c r="H38" s="30"/>
      <c r="I38" s="126"/>
      <c r="J38" s="126"/>
      <c r="K38" s="1"/>
    </row>
    <row r="39" spans="1:11" x14ac:dyDescent="0.2">
      <c r="A39" s="136"/>
      <c r="B39" s="126"/>
      <c r="C39" s="12"/>
      <c r="H39" s="30"/>
      <c r="I39" s="126"/>
      <c r="J39" s="126"/>
      <c r="K39" s="1"/>
    </row>
    <row r="40" spans="1:11" x14ac:dyDescent="0.2">
      <c r="A40" s="136"/>
      <c r="B40" s="126"/>
      <c r="C40" s="12"/>
      <c r="H40" s="30"/>
      <c r="I40" s="126"/>
      <c r="J40" s="126"/>
      <c r="K40" s="1"/>
    </row>
    <row r="41" spans="1:11" x14ac:dyDescent="0.2">
      <c r="A41" s="136"/>
      <c r="B41" s="126"/>
      <c r="C41" s="12"/>
      <c r="H41" s="30"/>
      <c r="I41" s="126"/>
      <c r="J41" s="126"/>
      <c r="K41" s="1"/>
    </row>
    <row r="42" spans="1:11" x14ac:dyDescent="0.2">
      <c r="A42" s="136"/>
      <c r="B42" s="126"/>
      <c r="C42" s="12"/>
      <c r="H42" s="30"/>
      <c r="I42" s="126"/>
      <c r="J42" s="126"/>
      <c r="K42" s="1"/>
    </row>
    <row r="43" spans="1:11" x14ac:dyDescent="0.2">
      <c r="A43" s="136"/>
      <c r="B43" s="126"/>
      <c r="C43" s="12"/>
      <c r="H43" s="30"/>
      <c r="I43" s="126"/>
      <c r="J43" s="126"/>
      <c r="K43" s="1"/>
    </row>
    <row r="44" spans="1:11" x14ac:dyDescent="0.2">
      <c r="A44" s="136"/>
      <c r="B44" s="126"/>
      <c r="C44" s="12"/>
      <c r="H44" s="30"/>
      <c r="I44" s="126"/>
      <c r="J44" s="126"/>
      <c r="K44" s="1"/>
    </row>
    <row r="45" spans="1:11" ht="17" thickBot="1" x14ac:dyDescent="0.25">
      <c r="A45" s="136"/>
      <c r="B45" s="126"/>
      <c r="C45" s="26"/>
      <c r="D45" s="28"/>
      <c r="E45" s="28"/>
      <c r="F45" s="28"/>
      <c r="G45" s="28"/>
      <c r="H45" s="31"/>
      <c r="I45" s="126"/>
      <c r="J45" s="126"/>
      <c r="K45" s="1"/>
    </row>
    <row r="46" spans="1:11" ht="32" customHeight="1" x14ac:dyDescent="0.2">
      <c r="A46" s="136"/>
      <c r="B46" s="126"/>
      <c r="C46" s="126"/>
      <c r="D46" s="126"/>
      <c r="E46" s="126"/>
      <c r="F46" s="126"/>
      <c r="G46" s="126"/>
      <c r="H46" s="126"/>
      <c r="I46" s="126"/>
      <c r="J46" s="126"/>
      <c r="K46" s="1"/>
    </row>
    <row r="47" spans="1:11" ht="49" customHeight="1" thickBot="1" x14ac:dyDescent="0.25">
      <c r="A47" s="266"/>
      <c r="B47" s="267"/>
      <c r="C47" s="307" t="s">
        <v>141</v>
      </c>
      <c r="D47" s="307"/>
      <c r="E47" s="307"/>
      <c r="F47" s="307"/>
      <c r="G47" s="307"/>
      <c r="H47" s="307"/>
      <c r="I47" s="267"/>
      <c r="J47" s="268"/>
    </row>
    <row r="48" spans="1:11" ht="72" customHeight="1" thickBot="1" x14ac:dyDescent="0.25">
      <c r="A48" s="142"/>
      <c r="B48" s="132"/>
      <c r="C48" s="301" t="s">
        <v>143</v>
      </c>
      <c r="D48" s="302"/>
      <c r="E48" s="302"/>
      <c r="F48" s="302"/>
      <c r="G48" s="302"/>
      <c r="H48" s="303"/>
      <c r="I48" s="132"/>
      <c r="J48" s="143"/>
    </row>
    <row r="49" spans="1:10" x14ac:dyDescent="0.2">
      <c r="A49" s="145"/>
      <c r="B49" s="141"/>
      <c r="C49" s="141"/>
      <c r="D49" s="141"/>
      <c r="E49" s="141"/>
      <c r="F49" s="141"/>
      <c r="G49" s="141"/>
      <c r="H49" s="141"/>
      <c r="I49" s="141"/>
      <c r="J49" s="144"/>
    </row>
  </sheetData>
  <sheetProtection algorithmName="SHA-512" hashValue="OLmSvoe2zaM6g3ec5gCTf6juQeJ8f5vJlTWBCABcxq5Cx1YPYtsn9xfZGRWNIBJbtavn6BOUoVQLIm72snEOSA==" saltValue="CKj2HDgI2IFxOcl1Auf6Ww==" spinCount="100000" sheet="1" objects="1" scenarios="1" selectLockedCells="1"/>
  <mergeCells count="6">
    <mergeCell ref="C48:H48"/>
    <mergeCell ref="C47:H47"/>
    <mergeCell ref="C1:G1"/>
    <mergeCell ref="B6:I6"/>
    <mergeCell ref="C17:H17"/>
    <mergeCell ref="C27:H27"/>
  </mergeCells>
  <pageMargins left="0.7" right="0.7" top="0.75" bottom="0.75" header="0.3" footer="0.3"/>
  <drawing r:id="rId1"/>
  <extLst>
    <ext xmlns:x14="http://schemas.microsoft.com/office/spreadsheetml/2009/9/main" uri="{CCE6A557-97BC-4b89-ADB6-D9C93CAAB3DF}">
      <x14:dataValidations xmlns:xm="http://schemas.microsoft.com/office/excel/2006/main" count="3">
        <x14:dataValidation type="list" allowBlank="1" showInputMessage="1" showErrorMessage="1" xr:uid="{EDCA4FDE-7494-114F-916B-708D7F0EC421}">
          <x14:formula1>
            <xm:f>'Dropdown Menus'!$A$14:$A$22</xm:f>
          </x14:formula1>
          <xm:sqref>D10</xm:sqref>
        </x14:dataValidation>
        <x14:dataValidation type="list" allowBlank="1" showInputMessage="1" showErrorMessage="1" xr:uid="{749F9159-8F0F-114E-B398-EC5AE55858DB}">
          <x14:formula1>
            <xm:f>'Dropdown Menus'!$B$14:$B$16</xm:f>
          </x14:formula1>
          <xm:sqref>D12</xm:sqref>
        </x14:dataValidation>
        <x14:dataValidation type="list" allowBlank="1" showInputMessage="1" showErrorMessage="1" xr:uid="{12DFD380-A7CC-8F4F-A077-E8DE90282367}">
          <x14:formula1>
            <xm:f>'Dropdown Menus'!$C$14:$C$17</xm:f>
          </x14:formula1>
          <xm:sqref>D14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F8655-3763-8841-8A96-E95DD094A27B}">
  <sheetPr codeName="Sheet4">
    <tabColor theme="2" tint="-9.9978637043366805E-2"/>
  </sheetPr>
  <dimension ref="A1:L47"/>
  <sheetViews>
    <sheetView showGridLines="0" zoomScale="120" zoomScaleNormal="120" workbookViewId="0">
      <selection activeCell="D10" sqref="D10"/>
    </sheetView>
  </sheetViews>
  <sheetFormatPr baseColWidth="10" defaultRowHeight="16" x14ac:dyDescent="0.2"/>
  <cols>
    <col min="1" max="2" width="5.33203125" customWidth="1"/>
    <col min="3" max="3" width="42.1640625" customWidth="1"/>
    <col min="4" max="4" width="27.5" customWidth="1"/>
    <col min="5" max="5" width="1.6640625" customWidth="1"/>
    <col min="6" max="6" width="26.33203125" customWidth="1"/>
    <col min="7" max="7" width="1.6640625" customWidth="1"/>
    <col min="8" max="8" width="26.33203125" customWidth="1"/>
    <col min="9" max="9" width="2.6640625" customWidth="1"/>
    <col min="10" max="10" width="5.33203125" customWidth="1"/>
    <col min="11" max="11" width="5.1640625" customWidth="1"/>
  </cols>
  <sheetData>
    <row r="1" spans="1:12" ht="78" customHeight="1" x14ac:dyDescent="0.2">
      <c r="A1" s="161"/>
      <c r="B1" s="162"/>
      <c r="C1" s="308" t="s">
        <v>134</v>
      </c>
      <c r="D1" s="308"/>
      <c r="E1" s="308"/>
      <c r="F1" s="308"/>
      <c r="G1" s="308"/>
      <c r="H1" s="308"/>
      <c r="I1" s="163"/>
      <c r="J1" s="162"/>
      <c r="K1" s="164"/>
    </row>
    <row r="2" spans="1:12" ht="8" customHeight="1" x14ac:dyDescent="0.2">
      <c r="A2" s="165"/>
      <c r="B2" s="151"/>
      <c r="C2" s="151"/>
      <c r="D2" s="151"/>
      <c r="E2" s="151"/>
      <c r="F2" s="151"/>
      <c r="G2" s="151"/>
      <c r="H2" s="151"/>
      <c r="I2" s="151"/>
      <c r="J2" s="151"/>
      <c r="K2" s="166"/>
    </row>
    <row r="3" spans="1:12" ht="8" customHeight="1" x14ac:dyDescent="0.2">
      <c r="A3" s="142"/>
      <c r="B3" s="132"/>
      <c r="C3" s="132"/>
      <c r="D3" s="132"/>
      <c r="E3" s="132"/>
      <c r="F3" s="132"/>
      <c r="G3" s="132"/>
      <c r="H3" s="132"/>
      <c r="I3" s="132"/>
      <c r="J3" s="132"/>
      <c r="K3" s="143"/>
    </row>
    <row r="4" spans="1:12" ht="8" customHeight="1" x14ac:dyDescent="0.2">
      <c r="A4" s="167"/>
      <c r="B4" s="153"/>
      <c r="C4" s="153"/>
      <c r="D4" s="153"/>
      <c r="E4" s="153"/>
      <c r="F4" s="153"/>
      <c r="G4" s="153"/>
      <c r="H4" s="153"/>
      <c r="I4" s="153"/>
      <c r="J4" s="153"/>
      <c r="K4" s="168"/>
    </row>
    <row r="5" spans="1:12" ht="20" customHeight="1" x14ac:dyDescent="0.2">
      <c r="A5" s="146"/>
      <c r="B5" s="126"/>
      <c r="C5" s="126"/>
      <c r="D5" s="126"/>
      <c r="E5" s="126"/>
      <c r="F5" s="126"/>
      <c r="G5" s="126"/>
      <c r="H5" s="126"/>
      <c r="I5" s="126"/>
      <c r="J5" s="126"/>
      <c r="K5" s="147"/>
    </row>
    <row r="6" spans="1:12" ht="20" customHeight="1" x14ac:dyDescent="0.2">
      <c r="A6" s="146"/>
      <c r="B6" s="305" t="s">
        <v>22</v>
      </c>
      <c r="C6" s="305"/>
      <c r="D6" s="305"/>
      <c r="E6" s="305"/>
      <c r="F6" s="305"/>
      <c r="G6" s="305"/>
      <c r="H6" s="305"/>
      <c r="I6" s="305"/>
      <c r="J6" s="305"/>
      <c r="K6" s="147"/>
    </row>
    <row r="7" spans="1:12" ht="17" thickBot="1" x14ac:dyDescent="0.25">
      <c r="A7" s="146"/>
      <c r="B7" s="126"/>
      <c r="C7" s="126"/>
      <c r="D7" s="126"/>
      <c r="E7" s="126"/>
      <c r="F7" s="126"/>
      <c r="G7" s="126"/>
      <c r="H7" s="126"/>
      <c r="I7" s="126"/>
      <c r="J7" s="126"/>
      <c r="K7" s="147"/>
    </row>
    <row r="8" spans="1:12" ht="46" customHeight="1" thickBot="1" x14ac:dyDescent="0.25">
      <c r="A8" s="146"/>
      <c r="B8" s="126"/>
      <c r="C8" s="157" t="s">
        <v>23</v>
      </c>
      <c r="D8" s="158" t="s">
        <v>39</v>
      </c>
      <c r="E8" s="159"/>
      <c r="F8" s="158" t="s">
        <v>40</v>
      </c>
      <c r="G8" s="159"/>
      <c r="H8" s="158" t="s">
        <v>41</v>
      </c>
      <c r="I8" s="160"/>
      <c r="J8" s="126"/>
      <c r="K8" s="147"/>
    </row>
    <row r="9" spans="1:12" ht="8" customHeight="1" x14ac:dyDescent="0.2">
      <c r="A9" s="146"/>
      <c r="B9" s="126"/>
      <c r="C9" s="12"/>
      <c r="I9" s="25"/>
      <c r="J9" s="126"/>
      <c r="K9" s="147"/>
    </row>
    <row r="10" spans="1:12" x14ac:dyDescent="0.2">
      <c r="A10" s="146"/>
      <c r="B10" s="126"/>
      <c r="C10" s="12" t="s">
        <v>56</v>
      </c>
      <c r="D10" s="265" t="s">
        <v>124</v>
      </c>
      <c r="F10" s="265" t="s">
        <v>124</v>
      </c>
      <c r="H10" s="265" t="s">
        <v>124</v>
      </c>
      <c r="I10" s="25"/>
      <c r="J10" s="126"/>
      <c r="K10" s="147"/>
    </row>
    <row r="11" spans="1:12" ht="8" customHeight="1" x14ac:dyDescent="0.2">
      <c r="A11" s="146"/>
      <c r="B11" s="126"/>
      <c r="C11" s="12"/>
      <c r="D11" s="2"/>
      <c r="F11" s="2"/>
      <c r="H11" s="2"/>
      <c r="I11" s="25"/>
      <c r="J11" s="126"/>
      <c r="K11" s="147"/>
    </row>
    <row r="12" spans="1:12" x14ac:dyDescent="0.2">
      <c r="A12" s="146"/>
      <c r="B12" s="126"/>
      <c r="C12" s="12" t="s">
        <v>42</v>
      </c>
      <c r="D12" s="265">
        <v>6</v>
      </c>
      <c r="F12" s="270" t="s">
        <v>63</v>
      </c>
      <c r="H12" s="270" t="s">
        <v>63</v>
      </c>
      <c r="I12" s="25"/>
      <c r="J12" s="126"/>
      <c r="K12" s="147"/>
    </row>
    <row r="13" spans="1:12" ht="8" customHeight="1" thickBot="1" x14ac:dyDescent="0.25">
      <c r="A13" s="146"/>
      <c r="B13" s="126"/>
      <c r="C13" s="26"/>
      <c r="D13" s="27"/>
      <c r="E13" s="28"/>
      <c r="F13" s="27"/>
      <c r="G13" s="28"/>
      <c r="H13" s="27"/>
      <c r="I13" s="29"/>
      <c r="J13" s="126"/>
      <c r="K13" s="147"/>
    </row>
    <row r="14" spans="1:12" ht="23" customHeight="1" x14ac:dyDescent="0.2">
      <c r="A14" s="148"/>
      <c r="B14" s="138"/>
      <c r="C14" s="138"/>
      <c r="D14" s="138"/>
      <c r="E14" s="138"/>
      <c r="F14" s="138"/>
      <c r="G14" s="138"/>
      <c r="H14" s="138"/>
      <c r="I14" s="138"/>
      <c r="J14" s="138"/>
      <c r="K14" s="149"/>
    </row>
    <row r="15" spans="1:12" ht="35" customHeight="1" thickBot="1" x14ac:dyDescent="0.25">
      <c r="A15" s="142"/>
      <c r="B15" s="132"/>
      <c r="C15" s="306" t="s">
        <v>31</v>
      </c>
      <c r="D15" s="306"/>
      <c r="E15" s="306"/>
      <c r="F15" s="306"/>
      <c r="G15" s="306"/>
      <c r="H15" s="306"/>
      <c r="I15" s="306"/>
      <c r="J15" s="132"/>
      <c r="K15" s="143"/>
      <c r="L15" s="1"/>
    </row>
    <row r="16" spans="1:12" ht="50" customHeight="1" thickBot="1" x14ac:dyDescent="0.25">
      <c r="A16" s="142"/>
      <c r="B16" s="132"/>
      <c r="C16" s="157" t="s">
        <v>32</v>
      </c>
      <c r="D16" s="158" t="s">
        <v>39</v>
      </c>
      <c r="E16" s="159"/>
      <c r="F16" s="158" t="s">
        <v>40</v>
      </c>
      <c r="G16" s="159"/>
      <c r="H16" s="158" t="s">
        <v>41</v>
      </c>
      <c r="I16" s="160"/>
      <c r="J16" s="132"/>
      <c r="K16" s="143"/>
      <c r="L16" s="1"/>
    </row>
    <row r="17" spans="1:12" ht="8" customHeight="1" x14ac:dyDescent="0.2">
      <c r="A17" s="142"/>
      <c r="B17" s="132"/>
      <c r="C17" s="12"/>
      <c r="I17" s="30"/>
      <c r="J17" s="132"/>
      <c r="K17" s="143"/>
      <c r="L17" s="1"/>
    </row>
    <row r="18" spans="1:12" x14ac:dyDescent="0.2">
      <c r="A18" s="142"/>
      <c r="B18" s="132"/>
      <c r="C18" s="12" t="s">
        <v>33</v>
      </c>
      <c r="D18" s="125">
        <f>'Solution 3 Calculator'!C32</f>
        <v>0.22746710796799594</v>
      </c>
      <c r="E18" s="106"/>
      <c r="F18" s="125">
        <f>'Solution 3 Calculator'!D32</f>
        <v>0.2040622603806545</v>
      </c>
      <c r="G18" s="106"/>
      <c r="H18" s="125">
        <f>'Solution 3 Calculator'!E32</f>
        <v>0.27521879330508608</v>
      </c>
      <c r="I18" s="30"/>
      <c r="J18" s="132"/>
      <c r="K18" s="143"/>
      <c r="L18" s="1"/>
    </row>
    <row r="19" spans="1:12" ht="8" customHeight="1" x14ac:dyDescent="0.2">
      <c r="A19" s="142"/>
      <c r="B19" s="132"/>
      <c r="C19" s="12"/>
      <c r="D19" s="106"/>
      <c r="E19" s="106"/>
      <c r="F19" s="106"/>
      <c r="G19" s="106"/>
      <c r="H19" s="106"/>
      <c r="I19" s="30"/>
      <c r="J19" s="132"/>
      <c r="K19" s="143"/>
      <c r="L19" s="1"/>
    </row>
    <row r="20" spans="1:12" x14ac:dyDescent="0.2">
      <c r="A20" s="142"/>
      <c r="B20" s="132"/>
      <c r="C20" s="12" t="s">
        <v>5</v>
      </c>
      <c r="D20" s="125">
        <f>'Solution 3 Calculator'!H32</f>
        <v>3.3470250208669547</v>
      </c>
      <c r="E20" s="106"/>
      <c r="F20" s="125">
        <f>'Solution 3 Calculator'!I32</f>
        <v>7.1141605989591294</v>
      </c>
      <c r="G20" s="106"/>
      <c r="H20" s="125">
        <f>'Solution 3 Calculator'!J32</f>
        <v>10.640547192964229</v>
      </c>
      <c r="I20" s="30"/>
      <c r="J20" s="132"/>
      <c r="K20" s="143"/>
      <c r="L20" s="1"/>
    </row>
    <row r="21" spans="1:12" ht="8" customHeight="1" x14ac:dyDescent="0.2">
      <c r="A21" s="142"/>
      <c r="B21" s="132"/>
      <c r="C21" s="12"/>
      <c r="D21" s="106"/>
      <c r="E21" s="106"/>
      <c r="F21" s="106"/>
      <c r="G21" s="106"/>
      <c r="H21" s="106"/>
      <c r="I21" s="30"/>
      <c r="J21" s="132"/>
      <c r="K21" s="143"/>
      <c r="L21" s="1"/>
    </row>
    <row r="22" spans="1:12" x14ac:dyDescent="0.2">
      <c r="A22" s="142"/>
      <c r="B22" s="132"/>
      <c r="C22" s="12" t="s">
        <v>34</v>
      </c>
      <c r="D22" s="125">
        <f>'Solution 3 Calculator'!M32</f>
        <v>0.68684449444127249</v>
      </c>
      <c r="E22" s="106"/>
      <c r="F22" s="125">
        <f>'Solution 3 Calculator'!N32</f>
        <v>0.93820899024650184</v>
      </c>
      <c r="G22" s="106"/>
      <c r="H22" s="125">
        <f>'Solution 3 Calculator'!O32</f>
        <v>0.72656671701935693</v>
      </c>
      <c r="I22" s="30"/>
      <c r="J22" s="132"/>
      <c r="K22" s="143"/>
      <c r="L22" s="1"/>
    </row>
    <row r="23" spans="1:12" ht="8" customHeight="1" thickBot="1" x14ac:dyDescent="0.25">
      <c r="A23" s="142"/>
      <c r="B23" s="132"/>
      <c r="C23" s="26"/>
      <c r="D23" s="28"/>
      <c r="E23" s="28"/>
      <c r="F23" s="28"/>
      <c r="G23" s="28"/>
      <c r="H23" s="28"/>
      <c r="I23" s="31"/>
      <c r="J23" s="132"/>
      <c r="K23" s="143"/>
      <c r="L23" s="1"/>
    </row>
    <row r="24" spans="1:12" ht="29" customHeight="1" x14ac:dyDescent="0.2">
      <c r="A24" s="145"/>
      <c r="B24" s="141"/>
      <c r="C24" s="141"/>
      <c r="D24" s="141"/>
      <c r="E24" s="141"/>
      <c r="F24" s="141"/>
      <c r="G24" s="141"/>
      <c r="H24" s="141"/>
      <c r="I24" s="141"/>
      <c r="J24" s="141"/>
      <c r="K24" s="144"/>
      <c r="L24" s="1"/>
    </row>
    <row r="25" spans="1:12" ht="40" customHeight="1" x14ac:dyDescent="0.2">
      <c r="A25" s="146"/>
      <c r="B25" s="126"/>
      <c r="C25" s="309" t="s">
        <v>35</v>
      </c>
      <c r="D25" s="309"/>
      <c r="E25" s="309"/>
      <c r="F25" s="309"/>
      <c r="G25" s="309"/>
      <c r="H25" s="309"/>
      <c r="I25" s="309"/>
      <c r="J25" s="126"/>
      <c r="K25" s="147"/>
      <c r="L25" s="1"/>
    </row>
    <row r="26" spans="1:12" ht="17" thickBot="1" x14ac:dyDescent="0.25">
      <c r="A26" s="146"/>
      <c r="B26" s="126"/>
      <c r="C26" s="126"/>
      <c r="D26" s="126"/>
      <c r="E26" s="126"/>
      <c r="F26" s="126"/>
      <c r="G26" s="126"/>
      <c r="H26" s="126"/>
      <c r="I26" s="126"/>
      <c r="J26" s="126"/>
      <c r="K26" s="147"/>
      <c r="L26" s="1"/>
    </row>
    <row r="27" spans="1:12" x14ac:dyDescent="0.2">
      <c r="A27" s="146"/>
      <c r="B27" s="126"/>
      <c r="C27" s="32"/>
      <c r="D27" s="33"/>
      <c r="E27" s="33"/>
      <c r="F27" s="33"/>
      <c r="G27" s="33"/>
      <c r="H27" s="33"/>
      <c r="I27" s="34"/>
      <c r="J27" s="126"/>
      <c r="K27" s="147"/>
      <c r="L27" s="1"/>
    </row>
    <row r="28" spans="1:12" x14ac:dyDescent="0.2">
      <c r="A28" s="146"/>
      <c r="B28" s="126"/>
      <c r="C28" s="12"/>
      <c r="I28" s="30"/>
      <c r="J28" s="126"/>
      <c r="K28" s="147"/>
      <c r="L28" s="1"/>
    </row>
    <row r="29" spans="1:12" x14ac:dyDescent="0.2">
      <c r="A29" s="146"/>
      <c r="B29" s="126"/>
      <c r="C29" s="12"/>
      <c r="I29" s="30"/>
      <c r="J29" s="126"/>
      <c r="K29" s="147"/>
      <c r="L29" s="1"/>
    </row>
    <row r="30" spans="1:12" x14ac:dyDescent="0.2">
      <c r="A30" s="146"/>
      <c r="B30" s="126"/>
      <c r="C30" s="12"/>
      <c r="I30" s="30"/>
      <c r="J30" s="126"/>
      <c r="K30" s="147"/>
      <c r="L30" s="1"/>
    </row>
    <row r="31" spans="1:12" x14ac:dyDescent="0.2">
      <c r="A31" s="146"/>
      <c r="B31" s="126"/>
      <c r="C31" s="12"/>
      <c r="I31" s="30"/>
      <c r="J31" s="126"/>
      <c r="K31" s="147"/>
      <c r="L31" s="1"/>
    </row>
    <row r="32" spans="1:12" x14ac:dyDescent="0.2">
      <c r="A32" s="146"/>
      <c r="B32" s="126"/>
      <c r="C32" s="12"/>
      <c r="I32" s="30"/>
      <c r="J32" s="126"/>
      <c r="K32" s="147"/>
      <c r="L32" s="1"/>
    </row>
    <row r="33" spans="1:12" x14ac:dyDescent="0.2">
      <c r="A33" s="146"/>
      <c r="B33" s="126"/>
      <c r="C33" s="12"/>
      <c r="I33" s="30"/>
      <c r="J33" s="126"/>
      <c r="K33" s="147"/>
      <c r="L33" s="1"/>
    </row>
    <row r="34" spans="1:12" x14ac:dyDescent="0.2">
      <c r="A34" s="146"/>
      <c r="B34" s="126"/>
      <c r="C34" s="12"/>
      <c r="I34" s="30"/>
      <c r="J34" s="126"/>
      <c r="K34" s="147"/>
      <c r="L34" s="1"/>
    </row>
    <row r="35" spans="1:12" x14ac:dyDescent="0.2">
      <c r="A35" s="146"/>
      <c r="B35" s="126"/>
      <c r="C35" s="12"/>
      <c r="I35" s="30"/>
      <c r="J35" s="126"/>
      <c r="K35" s="147"/>
      <c r="L35" s="1"/>
    </row>
    <row r="36" spans="1:12" x14ac:dyDescent="0.2">
      <c r="A36" s="146"/>
      <c r="B36" s="126"/>
      <c r="C36" s="12"/>
      <c r="I36" s="30"/>
      <c r="J36" s="126"/>
      <c r="K36" s="147"/>
      <c r="L36" s="1"/>
    </row>
    <row r="37" spans="1:12" x14ac:dyDescent="0.2">
      <c r="A37" s="146"/>
      <c r="B37" s="126"/>
      <c r="C37" s="12"/>
      <c r="I37" s="30"/>
      <c r="J37" s="126"/>
      <c r="K37" s="147"/>
      <c r="L37" s="1"/>
    </row>
    <row r="38" spans="1:12" x14ac:dyDescent="0.2">
      <c r="A38" s="146"/>
      <c r="B38" s="126"/>
      <c r="C38" s="12"/>
      <c r="I38" s="30"/>
      <c r="J38" s="126"/>
      <c r="K38" s="147"/>
      <c r="L38" s="1"/>
    </row>
    <row r="39" spans="1:12" x14ac:dyDescent="0.2">
      <c r="A39" s="146"/>
      <c r="B39" s="126"/>
      <c r="C39" s="12"/>
      <c r="I39" s="30"/>
      <c r="J39" s="126"/>
      <c r="K39" s="147"/>
      <c r="L39" s="1"/>
    </row>
    <row r="40" spans="1:12" x14ac:dyDescent="0.2">
      <c r="A40" s="146"/>
      <c r="B40" s="126"/>
      <c r="C40" s="12"/>
      <c r="I40" s="30"/>
      <c r="J40" s="126"/>
      <c r="K40" s="147"/>
      <c r="L40" s="1"/>
    </row>
    <row r="41" spans="1:12" x14ac:dyDescent="0.2">
      <c r="A41" s="146"/>
      <c r="B41" s="126"/>
      <c r="C41" s="12"/>
      <c r="I41" s="30"/>
      <c r="J41" s="126"/>
      <c r="K41" s="147"/>
      <c r="L41" s="1"/>
    </row>
    <row r="42" spans="1:12" x14ac:dyDescent="0.2">
      <c r="A42" s="146"/>
      <c r="B42" s="126"/>
      <c r="C42" s="12"/>
      <c r="I42" s="30"/>
      <c r="J42" s="126"/>
      <c r="K42" s="147"/>
      <c r="L42" s="1"/>
    </row>
    <row r="43" spans="1:12" ht="17" thickBot="1" x14ac:dyDescent="0.25">
      <c r="A43" s="146"/>
      <c r="B43" s="126"/>
      <c r="C43" s="26"/>
      <c r="D43" s="28"/>
      <c r="E43" s="28"/>
      <c r="F43" s="28"/>
      <c r="G43" s="28"/>
      <c r="H43" s="28"/>
      <c r="I43" s="31"/>
      <c r="J43" s="126"/>
      <c r="K43" s="147"/>
      <c r="L43" s="1"/>
    </row>
    <row r="44" spans="1:12" ht="32" customHeight="1" x14ac:dyDescent="0.2">
      <c r="A44" s="148"/>
      <c r="B44" s="138"/>
      <c r="C44" s="138"/>
      <c r="D44" s="138"/>
      <c r="E44" s="138"/>
      <c r="F44" s="138"/>
      <c r="G44" s="138"/>
      <c r="H44" s="138"/>
      <c r="I44" s="138"/>
      <c r="J44" s="138"/>
      <c r="K44" s="149"/>
      <c r="L44" s="1"/>
    </row>
    <row r="45" spans="1:12" ht="47" customHeight="1" thickBot="1" x14ac:dyDescent="0.25">
      <c r="A45" s="266"/>
      <c r="B45" s="267"/>
      <c r="C45" s="307" t="s">
        <v>141</v>
      </c>
      <c r="D45" s="307"/>
      <c r="E45" s="307"/>
      <c r="F45" s="307"/>
      <c r="G45" s="307"/>
      <c r="H45" s="307"/>
      <c r="I45" s="307"/>
      <c r="J45" s="267"/>
      <c r="K45" s="268"/>
    </row>
    <row r="46" spans="1:12" ht="80" customHeight="1" thickBot="1" x14ac:dyDescent="0.25">
      <c r="A46" s="142"/>
      <c r="B46" s="132"/>
      <c r="C46" s="301" t="s">
        <v>142</v>
      </c>
      <c r="D46" s="302"/>
      <c r="E46" s="302"/>
      <c r="F46" s="302"/>
      <c r="G46" s="302"/>
      <c r="H46" s="302"/>
      <c r="I46" s="303"/>
      <c r="J46" s="132"/>
      <c r="K46" s="143"/>
    </row>
    <row r="47" spans="1:12" x14ac:dyDescent="0.2">
      <c r="A47" s="145"/>
      <c r="B47" s="141"/>
      <c r="C47" s="141"/>
      <c r="D47" s="141"/>
      <c r="E47" s="141"/>
      <c r="F47" s="141"/>
      <c r="G47" s="141"/>
      <c r="H47" s="141"/>
      <c r="I47" s="141"/>
      <c r="J47" s="141"/>
      <c r="K47" s="144"/>
    </row>
  </sheetData>
  <sheetProtection algorithmName="SHA-512" hashValue="6n6zKyE56RuZOxyY03VBh8gH2vNuYkKvQR80+4uV+agGmNxmASH+s8HKGidiUaUeOoZIfn0EJHhaSq0EgP8r7w==" saltValue="vMuag4pHIDFDliOrhTh8lg==" spinCount="100000" sheet="1" objects="1" scenarios="1" selectLockedCells="1"/>
  <mergeCells count="6">
    <mergeCell ref="C46:I46"/>
    <mergeCell ref="C1:H1"/>
    <mergeCell ref="B6:J6"/>
    <mergeCell ref="C15:I15"/>
    <mergeCell ref="C25:I25"/>
    <mergeCell ref="C45:I45"/>
  </mergeCell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842102B1-815B-F34B-87F3-5EAB5F7BA3E7}">
          <x14:formula1>
            <xm:f>'Dropdown Menus'!$A$26:$A$27</xm:f>
          </x14:formula1>
          <xm:sqref>D10 F10 H10</xm:sqref>
        </x14:dataValidation>
        <x14:dataValidation type="list" allowBlank="1" showInputMessage="1" showErrorMessage="1" xr:uid="{7C49D611-1C39-8045-8767-E24B5C52C5DE}">
          <x14:formula1>
            <xm:f>'Dropdown Menus'!$B$26:$B$29</xm:f>
          </x14:formula1>
          <xm:sqref>D12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F4266-EB7C-AD48-81FB-F69092A14C69}">
  <sheetPr codeName="Sheet5">
    <tabColor theme="2" tint="-9.9978637043366805E-2"/>
  </sheetPr>
  <dimension ref="A1:K46"/>
  <sheetViews>
    <sheetView showGridLines="0" zoomScale="120" zoomScaleNormal="120" workbookViewId="0">
      <selection activeCell="F10" sqref="F10"/>
    </sheetView>
  </sheetViews>
  <sheetFormatPr baseColWidth="10" defaultRowHeight="16" x14ac:dyDescent="0.2"/>
  <cols>
    <col min="1" max="2" width="5.33203125" customWidth="1"/>
    <col min="3" max="3" width="42.1640625" customWidth="1"/>
    <col min="4" max="4" width="42.83203125" customWidth="1"/>
    <col min="5" max="5" width="1.6640625" customWidth="1"/>
    <col min="6" max="6" width="42.83203125" customWidth="1"/>
    <col min="7" max="7" width="1.6640625" customWidth="1"/>
    <col min="8" max="8" width="2.6640625" customWidth="1"/>
    <col min="9" max="9" width="5.33203125" customWidth="1"/>
    <col min="10" max="10" width="5.1640625" customWidth="1"/>
  </cols>
  <sheetData>
    <row r="1" spans="1:11" ht="78" customHeight="1" x14ac:dyDescent="0.2">
      <c r="A1" s="161"/>
      <c r="B1" s="162"/>
      <c r="C1" s="308" t="s">
        <v>135</v>
      </c>
      <c r="D1" s="313"/>
      <c r="E1" s="313"/>
      <c r="F1" s="313"/>
      <c r="G1" s="313"/>
      <c r="H1" s="163"/>
      <c r="I1" s="162"/>
      <c r="J1" s="164"/>
    </row>
    <row r="2" spans="1:11" ht="8" customHeight="1" x14ac:dyDescent="0.2">
      <c r="A2" s="165"/>
      <c r="B2" s="151"/>
      <c r="C2" s="151"/>
      <c r="D2" s="151"/>
      <c r="E2" s="151"/>
      <c r="F2" s="151"/>
      <c r="G2" s="151"/>
      <c r="H2" s="151"/>
      <c r="I2" s="151"/>
      <c r="J2" s="166"/>
    </row>
    <row r="3" spans="1:11" ht="8" customHeight="1" x14ac:dyDescent="0.2">
      <c r="A3" s="142"/>
      <c r="B3" s="132"/>
      <c r="C3" s="132"/>
      <c r="D3" s="132"/>
      <c r="E3" s="132"/>
      <c r="F3" s="132"/>
      <c r="G3" s="132"/>
      <c r="H3" s="132"/>
      <c r="I3" s="132"/>
      <c r="J3" s="143"/>
    </row>
    <row r="4" spans="1:11" ht="8" customHeight="1" x14ac:dyDescent="0.2">
      <c r="A4" s="167"/>
      <c r="B4" s="153"/>
      <c r="C4" s="153"/>
      <c r="D4" s="153"/>
      <c r="E4" s="153"/>
      <c r="F4" s="153"/>
      <c r="G4" s="153"/>
      <c r="H4" s="153"/>
      <c r="I4" s="153"/>
      <c r="J4" s="168"/>
    </row>
    <row r="5" spans="1:11" ht="20" customHeight="1" x14ac:dyDescent="0.2">
      <c r="A5" s="146"/>
      <c r="B5" s="126"/>
      <c r="C5" s="126"/>
      <c r="D5" s="126"/>
      <c r="E5" s="126"/>
      <c r="F5" s="126"/>
      <c r="G5" s="126"/>
      <c r="H5" s="126"/>
      <c r="I5" s="126"/>
      <c r="J5" s="147"/>
    </row>
    <row r="6" spans="1:11" ht="20" customHeight="1" x14ac:dyDescent="0.2">
      <c r="A6" s="146"/>
      <c r="B6" s="305" t="s">
        <v>22</v>
      </c>
      <c r="C6" s="305"/>
      <c r="D6" s="305"/>
      <c r="E6" s="305"/>
      <c r="F6" s="305"/>
      <c r="G6" s="305"/>
      <c r="H6" s="305"/>
      <c r="I6" s="305"/>
      <c r="J6" s="147"/>
    </row>
    <row r="7" spans="1:11" ht="17" thickBot="1" x14ac:dyDescent="0.25">
      <c r="A7" s="146"/>
      <c r="B7" s="126"/>
      <c r="C7" s="126"/>
      <c r="D7" s="126"/>
      <c r="E7" s="126"/>
      <c r="F7" s="126"/>
      <c r="G7" s="126"/>
      <c r="H7" s="126"/>
      <c r="I7" s="126"/>
      <c r="J7" s="147"/>
    </row>
    <row r="8" spans="1:11" ht="39" customHeight="1" thickBot="1" x14ac:dyDescent="0.25">
      <c r="A8" s="146"/>
      <c r="B8" s="126"/>
      <c r="C8" s="157" t="s">
        <v>23</v>
      </c>
      <c r="D8" s="158" t="s">
        <v>43</v>
      </c>
      <c r="E8" s="159"/>
      <c r="F8" s="158" t="s">
        <v>44</v>
      </c>
      <c r="G8" s="159"/>
      <c r="H8" s="160"/>
      <c r="I8" s="126"/>
      <c r="J8" s="147"/>
    </row>
    <row r="9" spans="1:11" ht="8" customHeight="1" x14ac:dyDescent="0.2">
      <c r="A9" s="146"/>
      <c r="B9" s="126"/>
      <c r="C9" s="12"/>
      <c r="H9" s="25"/>
      <c r="I9" s="126"/>
      <c r="J9" s="147"/>
    </row>
    <row r="10" spans="1:11" x14ac:dyDescent="0.2">
      <c r="A10" s="146"/>
      <c r="B10" s="126"/>
      <c r="C10" s="12" t="s">
        <v>57</v>
      </c>
      <c r="D10" s="265" t="s">
        <v>64</v>
      </c>
      <c r="F10" s="265" t="s">
        <v>64</v>
      </c>
      <c r="H10" s="25"/>
      <c r="I10" s="126"/>
      <c r="J10" s="147"/>
    </row>
    <row r="11" spans="1:11" ht="8" customHeight="1" thickBot="1" x14ac:dyDescent="0.25">
      <c r="A11" s="146"/>
      <c r="B11" s="126"/>
      <c r="C11" s="26"/>
      <c r="D11" s="27"/>
      <c r="E11" s="28"/>
      <c r="F11" s="27"/>
      <c r="G11" s="28"/>
      <c r="H11" s="29"/>
      <c r="I11" s="126"/>
      <c r="J11" s="147"/>
    </row>
    <row r="12" spans="1:11" ht="17" customHeight="1" x14ac:dyDescent="0.2">
      <c r="A12" s="146"/>
      <c r="B12" s="126"/>
      <c r="C12" s="269" t="s">
        <v>149</v>
      </c>
      <c r="D12" s="126"/>
      <c r="E12" s="126"/>
      <c r="F12" s="126"/>
      <c r="G12" s="126"/>
      <c r="H12" s="126"/>
      <c r="I12" s="126"/>
      <c r="J12" s="147"/>
    </row>
    <row r="13" spans="1:11" ht="12" customHeight="1" x14ac:dyDescent="0.2">
      <c r="A13" s="148"/>
      <c r="B13" s="138"/>
      <c r="C13" s="138"/>
      <c r="D13" s="138"/>
      <c r="E13" s="138"/>
      <c r="F13" s="138"/>
      <c r="G13" s="138"/>
      <c r="H13" s="138"/>
      <c r="I13" s="138"/>
      <c r="J13" s="149"/>
    </row>
    <row r="14" spans="1:11" ht="35" customHeight="1" thickBot="1" x14ac:dyDescent="0.25">
      <c r="A14" s="142"/>
      <c r="B14" s="132"/>
      <c r="C14" s="306" t="s">
        <v>31</v>
      </c>
      <c r="D14" s="306"/>
      <c r="E14" s="306"/>
      <c r="F14" s="306"/>
      <c r="G14" s="306"/>
      <c r="H14" s="306"/>
      <c r="I14" s="132"/>
      <c r="J14" s="143"/>
      <c r="K14" s="1"/>
    </row>
    <row r="15" spans="1:11" ht="31" customHeight="1" thickBot="1" x14ac:dyDescent="0.25">
      <c r="A15" s="142"/>
      <c r="B15" s="132"/>
      <c r="C15" s="157" t="s">
        <v>32</v>
      </c>
      <c r="D15" s="158" t="s">
        <v>43</v>
      </c>
      <c r="E15" s="159"/>
      <c r="F15" s="158" t="s">
        <v>44</v>
      </c>
      <c r="G15" s="159"/>
      <c r="H15" s="160"/>
      <c r="I15" s="132"/>
      <c r="J15" s="143"/>
      <c r="K15" s="1"/>
    </row>
    <row r="16" spans="1:11" ht="8" customHeight="1" x14ac:dyDescent="0.2">
      <c r="A16" s="142"/>
      <c r="B16" s="132"/>
      <c r="C16" s="12"/>
      <c r="H16" s="30"/>
      <c r="I16" s="132"/>
      <c r="J16" s="143"/>
      <c r="K16" s="1"/>
    </row>
    <row r="17" spans="1:11" x14ac:dyDescent="0.2">
      <c r="A17" s="142"/>
      <c r="B17" s="132"/>
      <c r="C17" s="12" t="s">
        <v>33</v>
      </c>
      <c r="D17" s="124">
        <f>'Solution 4 Calculator'!$C$31</f>
        <v>5.8415519967155195E-3</v>
      </c>
      <c r="E17" s="48"/>
      <c r="F17" s="124">
        <f>'Solution 4 Calculator'!$D$31</f>
        <v>0.29720677426000003</v>
      </c>
      <c r="H17" s="30"/>
      <c r="I17" s="132"/>
      <c r="J17" s="143"/>
      <c r="K17" s="1"/>
    </row>
    <row r="18" spans="1:11" ht="8" customHeight="1" x14ac:dyDescent="0.2">
      <c r="A18" s="142"/>
      <c r="B18" s="132"/>
      <c r="C18" s="12"/>
      <c r="D18" s="48"/>
      <c r="E18" s="48"/>
      <c r="F18" s="48"/>
      <c r="H18" s="30"/>
      <c r="I18" s="132"/>
      <c r="J18" s="143"/>
      <c r="K18" s="1"/>
    </row>
    <row r="19" spans="1:11" x14ac:dyDescent="0.2">
      <c r="A19" s="142"/>
      <c r="B19" s="132"/>
      <c r="C19" s="12" t="s">
        <v>5</v>
      </c>
      <c r="D19" s="124">
        <f>'Solution 4 Calculator'!$G$31</f>
        <v>8.8215646482036544E-2</v>
      </c>
      <c r="E19" s="48"/>
      <c r="F19" s="124">
        <f>'Solution 4 Calculator'!$H$31</f>
        <v>6.4571183604340607</v>
      </c>
      <c r="H19" s="30"/>
      <c r="I19" s="132"/>
      <c r="J19" s="143"/>
      <c r="K19" s="1"/>
    </row>
    <row r="20" spans="1:11" ht="8" customHeight="1" x14ac:dyDescent="0.2">
      <c r="A20" s="142"/>
      <c r="B20" s="132"/>
      <c r="C20" s="12"/>
      <c r="D20" s="48"/>
      <c r="E20" s="48"/>
      <c r="F20" s="48"/>
      <c r="H20" s="30"/>
      <c r="I20" s="132"/>
      <c r="J20" s="143"/>
      <c r="K20" s="1"/>
    </row>
    <row r="21" spans="1:11" x14ac:dyDescent="0.2">
      <c r="A21" s="142"/>
      <c r="B21" s="132"/>
      <c r="C21" s="12" t="s">
        <v>34</v>
      </c>
      <c r="D21" s="124">
        <f>'Solution 4 Calculator'!$K$31</f>
        <v>1.923361205905497E-2</v>
      </c>
      <c r="E21" s="48"/>
      <c r="F21" s="124">
        <f>'Solution 4 Calculator'!$L$31</f>
        <v>0.99025766511999991</v>
      </c>
      <c r="H21" s="30"/>
      <c r="I21" s="132"/>
      <c r="J21" s="143"/>
      <c r="K21" s="1"/>
    </row>
    <row r="22" spans="1:11" ht="8" customHeight="1" thickBot="1" x14ac:dyDescent="0.25">
      <c r="A22" s="142"/>
      <c r="B22" s="132"/>
      <c r="C22" s="26"/>
      <c r="D22" s="28"/>
      <c r="E22" s="28"/>
      <c r="F22" s="28"/>
      <c r="G22" s="28"/>
      <c r="H22" s="31"/>
      <c r="I22" s="132"/>
      <c r="J22" s="143"/>
      <c r="K22" s="1"/>
    </row>
    <row r="23" spans="1:11" ht="29" customHeight="1" x14ac:dyDescent="0.2">
      <c r="A23" s="145"/>
      <c r="B23" s="141"/>
      <c r="C23" s="141"/>
      <c r="D23" s="141"/>
      <c r="E23" s="141"/>
      <c r="F23" s="141"/>
      <c r="G23" s="141"/>
      <c r="H23" s="141"/>
      <c r="I23" s="141"/>
      <c r="J23" s="144"/>
      <c r="K23" s="1"/>
    </row>
    <row r="24" spans="1:11" ht="40" customHeight="1" x14ac:dyDescent="0.2">
      <c r="A24" s="146"/>
      <c r="B24" s="126"/>
      <c r="C24" s="305" t="s">
        <v>35</v>
      </c>
      <c r="D24" s="305"/>
      <c r="E24" s="305"/>
      <c r="F24" s="305"/>
      <c r="G24" s="305"/>
      <c r="H24" s="305"/>
      <c r="I24" s="126"/>
      <c r="J24" s="147"/>
      <c r="K24" s="1"/>
    </row>
    <row r="25" spans="1:11" ht="17" thickBot="1" x14ac:dyDescent="0.25">
      <c r="A25" s="146"/>
      <c r="B25" s="126"/>
      <c r="C25" s="126"/>
      <c r="D25" s="126"/>
      <c r="E25" s="126"/>
      <c r="F25" s="126"/>
      <c r="G25" s="126"/>
      <c r="H25" s="126"/>
      <c r="I25" s="126"/>
      <c r="J25" s="147"/>
      <c r="K25" s="1"/>
    </row>
    <row r="26" spans="1:11" x14ac:dyDescent="0.2">
      <c r="A26" s="146"/>
      <c r="B26" s="126"/>
      <c r="C26" s="32"/>
      <c r="D26" s="33"/>
      <c r="E26" s="33"/>
      <c r="F26" s="33"/>
      <c r="G26" s="33"/>
      <c r="H26" s="34"/>
      <c r="I26" s="126"/>
      <c r="J26" s="147"/>
      <c r="K26" s="1"/>
    </row>
    <row r="27" spans="1:11" x14ac:dyDescent="0.2">
      <c r="A27" s="146"/>
      <c r="B27" s="126"/>
      <c r="C27" s="12"/>
      <c r="H27" s="30"/>
      <c r="I27" s="126"/>
      <c r="J27" s="147"/>
      <c r="K27" s="1"/>
    </row>
    <row r="28" spans="1:11" x14ac:dyDescent="0.2">
      <c r="A28" s="146"/>
      <c r="B28" s="126"/>
      <c r="C28" s="12"/>
      <c r="H28" s="30"/>
      <c r="I28" s="126"/>
      <c r="J28" s="147"/>
      <c r="K28" s="1"/>
    </row>
    <row r="29" spans="1:11" x14ac:dyDescent="0.2">
      <c r="A29" s="146"/>
      <c r="B29" s="126"/>
      <c r="C29" s="12"/>
      <c r="H29" s="30"/>
      <c r="I29" s="126"/>
      <c r="J29" s="147"/>
      <c r="K29" s="1"/>
    </row>
    <row r="30" spans="1:11" x14ac:dyDescent="0.2">
      <c r="A30" s="146"/>
      <c r="B30" s="126"/>
      <c r="C30" s="12"/>
      <c r="H30" s="30"/>
      <c r="I30" s="126"/>
      <c r="J30" s="147"/>
      <c r="K30" s="1"/>
    </row>
    <row r="31" spans="1:11" x14ac:dyDescent="0.2">
      <c r="A31" s="146"/>
      <c r="B31" s="126"/>
      <c r="C31" s="12"/>
      <c r="H31" s="30"/>
      <c r="I31" s="126"/>
      <c r="J31" s="147"/>
      <c r="K31" s="1"/>
    </row>
    <row r="32" spans="1:11" x14ac:dyDescent="0.2">
      <c r="A32" s="146"/>
      <c r="B32" s="126"/>
      <c r="C32" s="12"/>
      <c r="H32" s="30"/>
      <c r="I32" s="126"/>
      <c r="J32" s="147"/>
      <c r="K32" s="1"/>
    </row>
    <row r="33" spans="1:11" x14ac:dyDescent="0.2">
      <c r="A33" s="146"/>
      <c r="B33" s="126"/>
      <c r="C33" s="12"/>
      <c r="H33" s="30"/>
      <c r="I33" s="126"/>
      <c r="J33" s="147"/>
      <c r="K33" s="1"/>
    </row>
    <row r="34" spans="1:11" x14ac:dyDescent="0.2">
      <c r="A34" s="146"/>
      <c r="B34" s="126"/>
      <c r="C34" s="12"/>
      <c r="H34" s="30"/>
      <c r="I34" s="126"/>
      <c r="J34" s="147"/>
      <c r="K34" s="1"/>
    </row>
    <row r="35" spans="1:11" x14ac:dyDescent="0.2">
      <c r="A35" s="146"/>
      <c r="B35" s="126"/>
      <c r="C35" s="12"/>
      <c r="H35" s="30"/>
      <c r="I35" s="126"/>
      <c r="J35" s="147"/>
      <c r="K35" s="1"/>
    </row>
    <row r="36" spans="1:11" x14ac:dyDescent="0.2">
      <c r="A36" s="146"/>
      <c r="B36" s="126"/>
      <c r="C36" s="12"/>
      <c r="H36" s="30"/>
      <c r="I36" s="126"/>
      <c r="J36" s="147"/>
      <c r="K36" s="1"/>
    </row>
    <row r="37" spans="1:11" x14ac:dyDescent="0.2">
      <c r="A37" s="146"/>
      <c r="B37" s="126"/>
      <c r="C37" s="12"/>
      <c r="H37" s="30"/>
      <c r="I37" s="126"/>
      <c r="J37" s="147"/>
      <c r="K37" s="1"/>
    </row>
    <row r="38" spans="1:11" x14ac:dyDescent="0.2">
      <c r="A38" s="146"/>
      <c r="B38" s="126"/>
      <c r="C38" s="12"/>
      <c r="H38" s="30"/>
      <c r="I38" s="126"/>
      <c r="J38" s="147"/>
      <c r="K38" s="1"/>
    </row>
    <row r="39" spans="1:11" x14ac:dyDescent="0.2">
      <c r="A39" s="146"/>
      <c r="B39" s="126"/>
      <c r="C39" s="12"/>
      <c r="H39" s="30"/>
      <c r="I39" s="126"/>
      <c r="J39" s="147"/>
      <c r="K39" s="1"/>
    </row>
    <row r="40" spans="1:11" x14ac:dyDescent="0.2">
      <c r="A40" s="146"/>
      <c r="B40" s="126"/>
      <c r="C40" s="12"/>
      <c r="H40" s="30"/>
      <c r="I40" s="126"/>
      <c r="J40" s="147"/>
      <c r="K40" s="1"/>
    </row>
    <row r="41" spans="1:11" x14ac:dyDescent="0.2">
      <c r="A41" s="146"/>
      <c r="B41" s="126"/>
      <c r="C41" s="12"/>
      <c r="H41" s="30"/>
      <c r="I41" s="126"/>
      <c r="J41" s="147"/>
      <c r="K41" s="1"/>
    </row>
    <row r="42" spans="1:11" ht="17" thickBot="1" x14ac:dyDescent="0.25">
      <c r="A42" s="146"/>
      <c r="B42" s="126"/>
      <c r="C42" s="26"/>
      <c r="D42" s="28"/>
      <c r="E42" s="28"/>
      <c r="F42" s="28"/>
      <c r="G42" s="28"/>
      <c r="H42" s="31"/>
      <c r="I42" s="126"/>
      <c r="J42" s="147"/>
      <c r="K42" s="1"/>
    </row>
    <row r="43" spans="1:11" ht="32" customHeight="1" x14ac:dyDescent="0.2">
      <c r="A43" s="148"/>
      <c r="B43" s="138"/>
      <c r="C43" s="138"/>
      <c r="D43" s="138"/>
      <c r="E43" s="138"/>
      <c r="F43" s="138"/>
      <c r="G43" s="138"/>
      <c r="H43" s="138"/>
      <c r="I43" s="138"/>
      <c r="J43" s="149"/>
      <c r="K43" s="1"/>
    </row>
    <row r="44" spans="1:11" ht="36" customHeight="1" thickBot="1" x14ac:dyDescent="0.25">
      <c r="A44" s="266"/>
      <c r="B44" s="267"/>
      <c r="C44" s="307" t="s">
        <v>141</v>
      </c>
      <c r="D44" s="307"/>
      <c r="E44" s="307"/>
      <c r="F44" s="307"/>
      <c r="G44" s="307"/>
      <c r="H44" s="307"/>
      <c r="I44" s="267"/>
      <c r="J44" s="268"/>
    </row>
    <row r="45" spans="1:11" ht="45" customHeight="1" thickBot="1" x14ac:dyDescent="0.25">
      <c r="A45" s="142"/>
      <c r="B45" s="132"/>
      <c r="C45" s="310" t="s">
        <v>145</v>
      </c>
      <c r="D45" s="311"/>
      <c r="E45" s="311"/>
      <c r="F45" s="311"/>
      <c r="G45" s="311"/>
      <c r="H45" s="312"/>
      <c r="I45" s="132"/>
      <c r="J45" s="143"/>
    </row>
    <row r="46" spans="1:11" x14ac:dyDescent="0.2">
      <c r="A46" s="145"/>
      <c r="B46" s="141"/>
      <c r="C46" s="141"/>
      <c r="D46" s="141"/>
      <c r="E46" s="141"/>
      <c r="F46" s="141"/>
      <c r="G46" s="141"/>
      <c r="H46" s="141"/>
      <c r="I46" s="141"/>
      <c r="J46" s="144"/>
    </row>
  </sheetData>
  <sheetProtection algorithmName="SHA-512" hashValue="4fu8pywQbGv5beomApaBe9zVkZwpNzJZzy0eC7yjFh6fvnW9F8OlMFz7s63g4imZ1eQFXo10XuCfq/C/oJ9M8A==" saltValue="NhXhTM+ird5CO/VYinzauQ==" spinCount="100000" sheet="1" objects="1" scenarios="1" selectLockedCells="1"/>
  <mergeCells count="6">
    <mergeCell ref="C45:H45"/>
    <mergeCell ref="C1:G1"/>
    <mergeCell ref="B6:I6"/>
    <mergeCell ref="C14:H14"/>
    <mergeCell ref="C24:H24"/>
    <mergeCell ref="C44:H44"/>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DAD9F0F0-DBD8-874D-B95D-415C257738C3}">
          <x14:formula1>
            <xm:f>'Dropdown Menus'!$A$34:$A$35</xm:f>
          </x14:formula1>
          <xm:sqref>D10 F10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FC684-2029-0549-A716-C3A27BA04C55}">
  <sheetPr codeName="Sheet6">
    <tabColor theme="7" tint="0.59999389629810485"/>
  </sheetPr>
  <dimension ref="A1:G35"/>
  <sheetViews>
    <sheetView showGridLines="0" zoomScale="120" zoomScaleNormal="120" workbookViewId="0">
      <selection activeCell="G39" sqref="G39"/>
    </sheetView>
  </sheetViews>
  <sheetFormatPr baseColWidth="10" defaultRowHeight="16" x14ac:dyDescent="0.2"/>
  <sheetData>
    <row r="1" spans="1:7" x14ac:dyDescent="0.2">
      <c r="A1" s="4" t="s">
        <v>73</v>
      </c>
    </row>
    <row r="3" spans="1:7" s="61" customFormat="1" x14ac:dyDescent="0.2">
      <c r="A3" s="58" t="s">
        <v>69</v>
      </c>
    </row>
    <row r="4" spans="1:7" ht="68" x14ac:dyDescent="0.2">
      <c r="A4" s="13" t="s">
        <v>10</v>
      </c>
      <c r="B4" s="13" t="s">
        <v>45</v>
      </c>
      <c r="C4" s="13" t="s">
        <v>27</v>
      </c>
      <c r="D4" s="13" t="s">
        <v>46</v>
      </c>
      <c r="E4" s="13" t="s">
        <v>29</v>
      </c>
      <c r="F4" s="13" t="s">
        <v>47</v>
      </c>
      <c r="G4" s="13"/>
    </row>
    <row r="5" spans="1:7" x14ac:dyDescent="0.2">
      <c r="A5">
        <v>5</v>
      </c>
      <c r="B5" t="s">
        <v>48</v>
      </c>
      <c r="C5">
        <v>1</v>
      </c>
      <c r="D5">
        <v>1</v>
      </c>
      <c r="E5">
        <v>1</v>
      </c>
      <c r="F5">
        <v>0.5</v>
      </c>
    </row>
    <row r="6" spans="1:7" x14ac:dyDescent="0.2">
      <c r="A6">
        <v>10</v>
      </c>
      <c r="B6" t="s">
        <v>8</v>
      </c>
      <c r="C6">
        <v>2</v>
      </c>
      <c r="D6">
        <v>2</v>
      </c>
      <c r="E6">
        <v>2</v>
      </c>
      <c r="F6">
        <v>1</v>
      </c>
    </row>
    <row r="7" spans="1:7" x14ac:dyDescent="0.2">
      <c r="A7">
        <v>15</v>
      </c>
      <c r="C7">
        <v>3</v>
      </c>
      <c r="D7">
        <v>3</v>
      </c>
      <c r="E7">
        <v>3</v>
      </c>
      <c r="F7">
        <v>1.5</v>
      </c>
    </row>
    <row r="8" spans="1:7" x14ac:dyDescent="0.2">
      <c r="A8">
        <v>20</v>
      </c>
      <c r="C8">
        <v>4</v>
      </c>
      <c r="E8">
        <v>4</v>
      </c>
    </row>
    <row r="9" spans="1:7" x14ac:dyDescent="0.2">
      <c r="C9">
        <v>5</v>
      </c>
    </row>
    <row r="10" spans="1:7" x14ac:dyDescent="0.2">
      <c r="C10">
        <v>6</v>
      </c>
    </row>
    <row r="12" spans="1:7" s="61" customFormat="1" x14ac:dyDescent="0.2">
      <c r="A12" s="58" t="s">
        <v>70</v>
      </c>
      <c r="B12" s="58"/>
      <c r="C12" s="58"/>
      <c r="D12" s="58"/>
    </row>
    <row r="13" spans="1:7" ht="68" x14ac:dyDescent="0.2">
      <c r="A13" s="13" t="s">
        <v>49</v>
      </c>
      <c r="B13" s="13" t="s">
        <v>50</v>
      </c>
      <c r="C13" s="13" t="s">
        <v>51</v>
      </c>
      <c r="D13" s="13"/>
      <c r="E13" s="10"/>
    </row>
    <row r="14" spans="1:7" x14ac:dyDescent="0.2">
      <c r="A14">
        <v>10</v>
      </c>
      <c r="B14">
        <v>5</v>
      </c>
      <c r="C14">
        <v>5</v>
      </c>
    </row>
    <row r="15" spans="1:7" x14ac:dyDescent="0.2">
      <c r="A15">
        <v>15</v>
      </c>
      <c r="B15">
        <v>10</v>
      </c>
      <c r="C15">
        <v>10</v>
      </c>
    </row>
    <row r="16" spans="1:7" x14ac:dyDescent="0.2">
      <c r="A16">
        <v>20</v>
      </c>
      <c r="B16">
        <v>15</v>
      </c>
      <c r="C16">
        <v>15</v>
      </c>
    </row>
    <row r="17" spans="1:4" x14ac:dyDescent="0.2">
      <c r="A17">
        <v>25</v>
      </c>
      <c r="C17">
        <v>20</v>
      </c>
    </row>
    <row r="18" spans="1:4" x14ac:dyDescent="0.2">
      <c r="A18">
        <v>30</v>
      </c>
    </row>
    <row r="19" spans="1:4" x14ac:dyDescent="0.2">
      <c r="A19">
        <v>35</v>
      </c>
    </row>
    <row r="20" spans="1:4" x14ac:dyDescent="0.2">
      <c r="A20">
        <v>40</v>
      </c>
    </row>
    <row r="21" spans="1:4" x14ac:dyDescent="0.2">
      <c r="A21">
        <v>45</v>
      </c>
    </row>
    <row r="22" spans="1:4" x14ac:dyDescent="0.2">
      <c r="A22">
        <v>50</v>
      </c>
    </row>
    <row r="24" spans="1:4" s="61" customFormat="1" x14ac:dyDescent="0.2">
      <c r="A24" s="58" t="s">
        <v>71</v>
      </c>
      <c r="B24" s="58"/>
      <c r="C24" s="58"/>
    </row>
    <row r="25" spans="1:4" ht="102" x14ac:dyDescent="0.2">
      <c r="A25" s="13" t="s">
        <v>56</v>
      </c>
      <c r="B25" s="13" t="s">
        <v>42</v>
      </c>
      <c r="C25" s="13"/>
      <c r="D25" s="10"/>
    </row>
    <row r="26" spans="1:4" x14ac:dyDescent="0.2">
      <c r="A26" t="s">
        <v>58</v>
      </c>
      <c r="B26">
        <v>5</v>
      </c>
    </row>
    <row r="27" spans="1:4" x14ac:dyDescent="0.2">
      <c r="A27" t="s">
        <v>124</v>
      </c>
      <c r="B27">
        <v>6</v>
      </c>
    </row>
    <row r="28" spans="1:4" x14ac:dyDescent="0.2">
      <c r="B28">
        <v>7</v>
      </c>
    </row>
    <row r="29" spans="1:4" x14ac:dyDescent="0.2">
      <c r="B29">
        <v>8</v>
      </c>
    </row>
    <row r="32" spans="1:4" s="61" customFormat="1" x14ac:dyDescent="0.2">
      <c r="A32" s="58" t="s">
        <v>72</v>
      </c>
      <c r="B32" s="58"/>
    </row>
    <row r="33" spans="1:2" ht="34" x14ac:dyDescent="0.2">
      <c r="A33" s="13" t="s">
        <v>57</v>
      </c>
      <c r="B33" s="13"/>
    </row>
    <row r="34" spans="1:2" x14ac:dyDescent="0.2">
      <c r="A34" s="11" t="s">
        <v>64</v>
      </c>
    </row>
    <row r="35" spans="1:2" x14ac:dyDescent="0.2">
      <c r="A35" s="11" t="s">
        <v>139</v>
      </c>
    </row>
  </sheetData>
  <sheetProtection algorithmName="SHA-512" hashValue="T2cz+sluGxLJCfozajXtToctg3OOEfETF9mIBXIsQGAPM6ll/z2hbe1yaEixPvI8efzXLv8d6qdxFMgdOJHTOw==" saltValue="2VA46WMK/Mbz0u3E04f73w==" spinCount="100000" sheet="1" objects="1" scenarios="1" selectLockedCells="1" selectUnlockedCell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2C210-C700-E94F-87D1-6E8894D18048}">
  <sheetPr codeName="Sheet7">
    <tabColor theme="7" tint="0.59999389629810485"/>
  </sheetPr>
  <dimension ref="A1:EP105"/>
  <sheetViews>
    <sheetView showGridLines="0" topLeftCell="A98" zoomScaleNormal="100" workbookViewId="0">
      <selection activeCell="H4" sqref="H4"/>
    </sheetView>
  </sheetViews>
  <sheetFormatPr baseColWidth="10" defaultColWidth="10.6640625" defaultRowHeight="16" x14ac:dyDescent="0.2"/>
  <cols>
    <col min="1" max="1" width="4" customWidth="1"/>
    <col min="2" max="2" width="23.83203125" customWidth="1"/>
    <col min="3" max="3" width="13.5" customWidth="1"/>
    <col min="4" max="6" width="13" bestFit="1" customWidth="1"/>
    <col min="7" max="8" width="11.83203125" bestFit="1" customWidth="1"/>
    <col min="9" max="10" width="13" bestFit="1" customWidth="1"/>
    <col min="16" max="16" width="13.1640625" customWidth="1"/>
  </cols>
  <sheetData>
    <row r="1" spans="1:146" s="61" customFormat="1" x14ac:dyDescent="0.2">
      <c r="B1" s="58" t="s">
        <v>117</v>
      </c>
    </row>
    <row r="2" spans="1:146" ht="17" thickBot="1" x14ac:dyDescent="0.25">
      <c r="B2" s="4"/>
    </row>
    <row r="3" spans="1:146" ht="68" x14ac:dyDescent="0.2">
      <c r="B3" s="114" t="str">
        <f>'S1 Reusable Container'!C8</f>
        <v>Parameter</v>
      </c>
      <c r="C3" s="115" t="str">
        <f>'S1 Reusable Container'!D8</f>
        <v>Reusable polypropylene takeaway container</v>
      </c>
      <c r="D3" s="189" t="s">
        <v>131</v>
      </c>
      <c r="E3" s="113" t="s">
        <v>132</v>
      </c>
    </row>
    <row r="4" spans="1:146" ht="34" x14ac:dyDescent="0.2">
      <c r="B4" s="43" t="str">
        <f>'S1 Reusable Container'!C10</f>
        <v>Distance from F&amp;B outlet to customer (km)</v>
      </c>
      <c r="C4" s="182">
        <f>'S1 Reusable Container'!D10</f>
        <v>15</v>
      </c>
      <c r="D4" s="42">
        <f>'S1 Reusable Container'!F10</f>
        <v>15</v>
      </c>
      <c r="E4" s="183">
        <f>'S1 Reusable Container'!H10</f>
        <v>15</v>
      </c>
    </row>
    <row r="5" spans="1:146" ht="34" x14ac:dyDescent="0.2">
      <c r="B5" s="43" t="str">
        <f>'S1 Reusable Container'!C12</f>
        <v>Type of vehicle to deliver container</v>
      </c>
      <c r="C5" s="184" t="str">
        <f>'S1 Reusable Container'!D12</f>
        <v>Motorcycle</v>
      </c>
      <c r="D5" s="3" t="str">
        <f>'S1 Reusable Container'!F12</f>
        <v>Motorcycle</v>
      </c>
      <c r="E5" s="185" t="str">
        <f>'S1 Reusable Container'!H12</f>
        <v>Motorcycle</v>
      </c>
    </row>
    <row r="6" spans="1:146" ht="34" x14ac:dyDescent="0.2">
      <c r="B6" s="43" t="str">
        <f>'S1 Reusable Container'!C14</f>
        <v>Number of containers delivered per trip</v>
      </c>
      <c r="C6" s="184">
        <f>'S1 Reusable Container'!D14</f>
        <v>6</v>
      </c>
      <c r="D6" s="3">
        <f>'S1 Reusable Container'!F14</f>
        <v>6</v>
      </c>
      <c r="E6" s="185">
        <f>'S1 Reusable Container'!H14</f>
        <v>6</v>
      </c>
    </row>
    <row r="7" spans="1:146" ht="34" x14ac:dyDescent="0.2">
      <c r="B7" s="43" t="str">
        <f>'S1 Reusable Container'!C16</f>
        <v>Lifetime of container (years)</v>
      </c>
      <c r="C7" s="184">
        <f>'S1 Reusable Container'!D16</f>
        <v>2</v>
      </c>
      <c r="D7" s="3" t="str">
        <f>'S1 Reusable Container'!F16</f>
        <v>Single-use, not applicable</v>
      </c>
      <c r="E7" s="185" t="str">
        <f>'S1 Reusable Container'!H16</f>
        <v>Single-use, not applicable</v>
      </c>
    </row>
    <row r="8" spans="1:146" ht="17" x14ac:dyDescent="0.2">
      <c r="B8" s="43" t="str">
        <f>'S1 Reusable Container'!C18</f>
        <v>Number of reuse per month</v>
      </c>
      <c r="C8" s="184">
        <f>'S1 Reusable Container'!D18</f>
        <v>2</v>
      </c>
      <c r="D8" s="3" t="str">
        <f>'S1 Reusable Container'!F18</f>
        <v>Single-use, not applicable</v>
      </c>
      <c r="E8" s="185" t="str">
        <f>'S1 Reusable Container'!H18</f>
        <v>Single-use, not applicable</v>
      </c>
    </row>
    <row r="9" spans="1:146" ht="35" thickBot="1" x14ac:dyDescent="0.25">
      <c r="B9" s="44" t="str">
        <f>'S1 Reusable Container'!C20</f>
        <v>Water used per wash (liters/wash)</v>
      </c>
      <c r="C9" s="186">
        <f>'S1 Reusable Container'!D20</f>
        <v>1</v>
      </c>
      <c r="D9" s="187" t="str">
        <f>'S1 Reusable Container'!F20</f>
        <v>Single-use, not applicable</v>
      </c>
      <c r="E9" s="188" t="str">
        <f>'S1 Reusable Container'!H20</f>
        <v>Single-use, not applicable</v>
      </c>
    </row>
    <row r="11" spans="1:146" s="59" customFormat="1" x14ac:dyDescent="0.2">
      <c r="B11" s="58" t="s">
        <v>113</v>
      </c>
    </row>
    <row r="13" spans="1:146" x14ac:dyDescent="0.2">
      <c r="B13" s="4" t="s">
        <v>98</v>
      </c>
    </row>
    <row r="14" spans="1:146" s="38" customFormat="1" x14ac:dyDescent="0.2">
      <c r="A14" s="102"/>
      <c r="B14" s="9" t="s">
        <v>75</v>
      </c>
      <c r="C14" s="38">
        <v>1</v>
      </c>
      <c r="D14" s="38">
        <v>2</v>
      </c>
      <c r="E14" s="38">
        <v>3</v>
      </c>
      <c r="F14" s="38">
        <v>4</v>
      </c>
      <c r="G14" s="38">
        <v>5</v>
      </c>
      <c r="H14" s="38">
        <v>6</v>
      </c>
      <c r="I14" s="38">
        <v>7</v>
      </c>
      <c r="J14" s="38">
        <v>8</v>
      </c>
      <c r="K14" s="38">
        <v>9</v>
      </c>
      <c r="L14" s="38">
        <v>10</v>
      </c>
      <c r="M14" s="38">
        <v>11</v>
      </c>
      <c r="N14" s="38">
        <v>12</v>
      </c>
      <c r="O14" s="38">
        <v>13</v>
      </c>
      <c r="P14" s="38">
        <v>14</v>
      </c>
      <c r="Q14" s="38">
        <v>15</v>
      </c>
      <c r="R14" s="38">
        <v>16</v>
      </c>
      <c r="S14" s="38">
        <v>17</v>
      </c>
      <c r="T14" s="38">
        <v>18</v>
      </c>
      <c r="U14" s="38">
        <v>19</v>
      </c>
      <c r="V14" s="38">
        <v>20</v>
      </c>
      <c r="W14" s="38">
        <v>21</v>
      </c>
      <c r="X14" s="38">
        <v>22</v>
      </c>
      <c r="Y14" s="38">
        <v>23</v>
      </c>
      <c r="Z14" s="38">
        <v>24</v>
      </c>
      <c r="AA14" s="38">
        <v>25</v>
      </c>
      <c r="AB14" s="38">
        <v>26</v>
      </c>
      <c r="AC14" s="38">
        <v>27</v>
      </c>
      <c r="AD14" s="38">
        <v>28</v>
      </c>
      <c r="AE14" s="38">
        <v>29</v>
      </c>
      <c r="AF14" s="38">
        <v>30</v>
      </c>
      <c r="AG14" s="38">
        <v>31</v>
      </c>
      <c r="AH14" s="38">
        <v>32</v>
      </c>
      <c r="AI14" s="38">
        <v>33</v>
      </c>
      <c r="AJ14" s="38">
        <v>34</v>
      </c>
      <c r="AK14" s="38">
        <v>35</v>
      </c>
      <c r="AL14" s="38">
        <v>36</v>
      </c>
      <c r="AM14" s="38">
        <v>37</v>
      </c>
      <c r="AN14" s="38">
        <v>38</v>
      </c>
      <c r="AO14" s="38">
        <v>39</v>
      </c>
      <c r="AP14" s="38">
        <v>40</v>
      </c>
      <c r="AQ14" s="38">
        <v>41</v>
      </c>
      <c r="AR14" s="38">
        <v>42</v>
      </c>
      <c r="AS14" s="38">
        <v>43</v>
      </c>
      <c r="AT14" s="38">
        <v>44</v>
      </c>
      <c r="AU14" s="38">
        <v>45</v>
      </c>
      <c r="AV14" s="38">
        <v>46</v>
      </c>
      <c r="AW14" s="38">
        <v>47</v>
      </c>
      <c r="AX14" s="38">
        <v>48</v>
      </c>
      <c r="AY14" s="38">
        <v>49</v>
      </c>
      <c r="AZ14" s="38">
        <v>50</v>
      </c>
      <c r="BA14" s="38">
        <v>51</v>
      </c>
      <c r="BB14" s="38">
        <v>52</v>
      </c>
      <c r="BC14" s="38">
        <v>53</v>
      </c>
      <c r="BD14" s="38">
        <v>54</v>
      </c>
      <c r="BE14" s="38">
        <v>55</v>
      </c>
      <c r="BF14" s="38">
        <v>56</v>
      </c>
      <c r="BG14" s="38">
        <v>57</v>
      </c>
      <c r="BH14" s="38">
        <v>58</v>
      </c>
      <c r="BI14" s="38">
        <v>59</v>
      </c>
      <c r="BJ14" s="38">
        <v>60</v>
      </c>
      <c r="BK14" s="38">
        <v>61</v>
      </c>
      <c r="BL14" s="38">
        <v>62</v>
      </c>
      <c r="BM14" s="38">
        <v>63</v>
      </c>
      <c r="BN14" s="38">
        <v>64</v>
      </c>
      <c r="BO14" s="38">
        <v>65</v>
      </c>
      <c r="BP14" s="38">
        <v>66</v>
      </c>
      <c r="BQ14" s="38">
        <v>67</v>
      </c>
      <c r="BR14" s="38">
        <v>68</v>
      </c>
      <c r="BS14" s="38">
        <v>69</v>
      </c>
      <c r="BT14" s="38">
        <v>70</v>
      </c>
      <c r="BU14" s="38">
        <v>71</v>
      </c>
      <c r="BV14" s="38">
        <v>72</v>
      </c>
      <c r="BW14" s="38">
        <v>73</v>
      </c>
      <c r="BX14" s="38">
        <v>74</v>
      </c>
      <c r="BY14" s="38">
        <v>75</v>
      </c>
      <c r="BZ14" s="38">
        <v>76</v>
      </c>
      <c r="CA14" s="38">
        <v>77</v>
      </c>
      <c r="CB14" s="38">
        <v>78</v>
      </c>
      <c r="CC14" s="38">
        <v>79</v>
      </c>
      <c r="CD14" s="38">
        <v>80</v>
      </c>
      <c r="CE14" s="38">
        <v>81</v>
      </c>
      <c r="CF14" s="38">
        <v>82</v>
      </c>
      <c r="CG14" s="38">
        <v>83</v>
      </c>
      <c r="CH14" s="38">
        <v>84</v>
      </c>
      <c r="CI14" s="38">
        <v>85</v>
      </c>
      <c r="CJ14" s="38">
        <v>86</v>
      </c>
      <c r="CK14" s="38">
        <v>87</v>
      </c>
      <c r="CL14" s="38">
        <v>88</v>
      </c>
      <c r="CM14" s="38">
        <v>89</v>
      </c>
      <c r="CN14" s="38">
        <v>90</v>
      </c>
      <c r="CO14" s="38">
        <v>91</v>
      </c>
      <c r="CP14" s="38">
        <v>92</v>
      </c>
      <c r="CQ14" s="38">
        <v>93</v>
      </c>
      <c r="CR14" s="38">
        <v>94</v>
      </c>
      <c r="CS14" s="38">
        <v>95</v>
      </c>
      <c r="CT14" s="38">
        <v>96</v>
      </c>
      <c r="CU14" s="38">
        <v>97</v>
      </c>
      <c r="CV14" s="38">
        <v>98</v>
      </c>
      <c r="CW14" s="38">
        <v>99</v>
      </c>
      <c r="CX14" s="38">
        <v>100</v>
      </c>
      <c r="CY14" s="38">
        <v>101</v>
      </c>
      <c r="CZ14" s="38">
        <v>102</v>
      </c>
      <c r="DA14" s="38">
        <v>103</v>
      </c>
      <c r="DB14" s="38">
        <v>104</v>
      </c>
      <c r="DC14" s="38">
        <v>105</v>
      </c>
      <c r="DD14" s="38">
        <v>106</v>
      </c>
      <c r="DE14" s="38">
        <v>107</v>
      </c>
      <c r="DF14" s="38">
        <v>108</v>
      </c>
      <c r="DG14" s="38">
        <v>109</v>
      </c>
      <c r="DH14" s="38">
        <v>110</v>
      </c>
      <c r="DI14" s="38">
        <v>111</v>
      </c>
      <c r="DJ14" s="38">
        <v>112</v>
      </c>
      <c r="DK14" s="38">
        <v>113</v>
      </c>
      <c r="DL14" s="38">
        <v>114</v>
      </c>
      <c r="DM14" s="38">
        <v>115</v>
      </c>
      <c r="DN14" s="38">
        <v>116</v>
      </c>
      <c r="DO14" s="38">
        <v>117</v>
      </c>
      <c r="DP14" s="38">
        <v>118</v>
      </c>
      <c r="DQ14" s="38">
        <v>119</v>
      </c>
      <c r="DR14" s="38">
        <v>120</v>
      </c>
      <c r="DS14" s="38">
        <v>121</v>
      </c>
      <c r="DT14" s="38">
        <v>122</v>
      </c>
      <c r="DU14" s="38">
        <v>123</v>
      </c>
      <c r="DV14" s="38">
        <v>124</v>
      </c>
      <c r="DW14" s="38">
        <v>125</v>
      </c>
      <c r="DX14" s="38">
        <v>126</v>
      </c>
      <c r="DY14" s="38">
        <v>127</v>
      </c>
      <c r="DZ14" s="38">
        <v>128</v>
      </c>
      <c r="EA14" s="38">
        <v>129</v>
      </c>
      <c r="EB14" s="38">
        <v>130</v>
      </c>
      <c r="EC14" s="38">
        <v>131</v>
      </c>
      <c r="ED14" s="38">
        <v>132</v>
      </c>
      <c r="EE14" s="38">
        <v>133</v>
      </c>
      <c r="EF14" s="38">
        <v>134</v>
      </c>
      <c r="EG14" s="38">
        <v>135</v>
      </c>
      <c r="EH14" s="38">
        <v>136</v>
      </c>
      <c r="EI14" s="38">
        <v>137</v>
      </c>
      <c r="EJ14" s="38">
        <v>138</v>
      </c>
      <c r="EK14" s="38">
        <v>139</v>
      </c>
      <c r="EL14" s="38">
        <v>140</v>
      </c>
      <c r="EM14" s="38">
        <v>141</v>
      </c>
      <c r="EN14" s="38">
        <v>142</v>
      </c>
      <c r="EO14" s="38">
        <v>143</v>
      </c>
      <c r="EP14" s="38">
        <v>144</v>
      </c>
    </row>
    <row r="15" spans="1:146" x14ac:dyDescent="0.2">
      <c r="A15" s="75"/>
      <c r="B15" s="40" t="s">
        <v>76</v>
      </c>
      <c r="C15" t="s">
        <v>48</v>
      </c>
      <c r="D15" t="s">
        <v>48</v>
      </c>
      <c r="E15" t="s">
        <v>48</v>
      </c>
      <c r="F15" t="s">
        <v>48</v>
      </c>
      <c r="G15" t="s">
        <v>48</v>
      </c>
      <c r="H15" t="s">
        <v>48</v>
      </c>
      <c r="I15" t="s">
        <v>48</v>
      </c>
      <c r="J15" t="s">
        <v>48</v>
      </c>
      <c r="K15" t="s">
        <v>48</v>
      </c>
      <c r="L15" t="s">
        <v>48</v>
      </c>
      <c r="M15" t="s">
        <v>48</v>
      </c>
      <c r="N15" t="s">
        <v>48</v>
      </c>
      <c r="O15" t="s">
        <v>48</v>
      </c>
      <c r="P15" t="s">
        <v>48</v>
      </c>
      <c r="Q15" t="s">
        <v>48</v>
      </c>
      <c r="R15" t="s">
        <v>48</v>
      </c>
      <c r="S15" t="s">
        <v>48</v>
      </c>
      <c r="T15" t="s">
        <v>48</v>
      </c>
      <c r="U15" t="s">
        <v>48</v>
      </c>
      <c r="V15" t="s">
        <v>48</v>
      </c>
      <c r="W15" t="s">
        <v>48</v>
      </c>
      <c r="X15" t="s">
        <v>48</v>
      </c>
      <c r="Y15" t="s">
        <v>48</v>
      </c>
      <c r="Z15" t="s">
        <v>48</v>
      </c>
      <c r="AA15" t="s">
        <v>48</v>
      </c>
      <c r="AB15" t="s">
        <v>48</v>
      </c>
      <c r="AC15" t="s">
        <v>48</v>
      </c>
      <c r="AD15" t="s">
        <v>48</v>
      </c>
      <c r="AE15" t="s">
        <v>48</v>
      </c>
      <c r="AF15" t="s">
        <v>48</v>
      </c>
      <c r="AG15" t="s">
        <v>48</v>
      </c>
      <c r="AH15" t="s">
        <v>48</v>
      </c>
      <c r="AI15" t="s">
        <v>48</v>
      </c>
      <c r="AJ15" t="s">
        <v>48</v>
      </c>
      <c r="AK15" t="s">
        <v>48</v>
      </c>
      <c r="AL15" t="s">
        <v>48</v>
      </c>
      <c r="AM15" t="s">
        <v>48</v>
      </c>
      <c r="AN15" t="s">
        <v>48</v>
      </c>
      <c r="AO15" t="s">
        <v>48</v>
      </c>
      <c r="AP15" t="s">
        <v>48</v>
      </c>
      <c r="AQ15" t="s">
        <v>48</v>
      </c>
      <c r="AR15" t="s">
        <v>48</v>
      </c>
      <c r="AS15" t="s">
        <v>48</v>
      </c>
      <c r="AT15" t="s">
        <v>48</v>
      </c>
      <c r="AU15" t="s">
        <v>48</v>
      </c>
      <c r="AV15" t="s">
        <v>48</v>
      </c>
      <c r="AW15" t="s">
        <v>48</v>
      </c>
      <c r="AX15" t="s">
        <v>48</v>
      </c>
      <c r="AY15" t="s">
        <v>48</v>
      </c>
      <c r="AZ15" t="s">
        <v>48</v>
      </c>
      <c r="BA15" t="s">
        <v>48</v>
      </c>
      <c r="BB15" t="s">
        <v>48</v>
      </c>
      <c r="BC15" t="s">
        <v>48</v>
      </c>
      <c r="BD15" t="s">
        <v>48</v>
      </c>
      <c r="BE15" t="s">
        <v>48</v>
      </c>
      <c r="BF15" t="s">
        <v>48</v>
      </c>
      <c r="BG15" t="s">
        <v>48</v>
      </c>
      <c r="BH15" t="s">
        <v>48</v>
      </c>
      <c r="BI15" t="s">
        <v>48</v>
      </c>
      <c r="BJ15" t="s">
        <v>48</v>
      </c>
      <c r="BK15" t="s">
        <v>48</v>
      </c>
      <c r="BL15" t="s">
        <v>48</v>
      </c>
      <c r="BM15" t="s">
        <v>48</v>
      </c>
      <c r="BN15" t="s">
        <v>48</v>
      </c>
      <c r="BO15" t="s">
        <v>48</v>
      </c>
      <c r="BP15" t="s">
        <v>48</v>
      </c>
      <c r="BQ15" t="s">
        <v>48</v>
      </c>
      <c r="BR15" t="s">
        <v>48</v>
      </c>
      <c r="BS15" t="s">
        <v>48</v>
      </c>
      <c r="BT15" t="s">
        <v>48</v>
      </c>
      <c r="BU15" t="s">
        <v>48</v>
      </c>
      <c r="BV15" t="s">
        <v>48</v>
      </c>
      <c r="BW15" t="s">
        <v>8</v>
      </c>
      <c r="BX15" t="s">
        <v>8</v>
      </c>
      <c r="BY15" t="s">
        <v>8</v>
      </c>
      <c r="BZ15" t="s">
        <v>8</v>
      </c>
      <c r="CA15" t="s">
        <v>8</v>
      </c>
      <c r="CB15" t="s">
        <v>8</v>
      </c>
      <c r="CC15" t="s">
        <v>8</v>
      </c>
      <c r="CD15" t="s">
        <v>8</v>
      </c>
      <c r="CE15" t="s">
        <v>8</v>
      </c>
      <c r="CF15" t="s">
        <v>8</v>
      </c>
      <c r="CG15" t="s">
        <v>8</v>
      </c>
      <c r="CH15" t="s">
        <v>8</v>
      </c>
      <c r="CI15" t="s">
        <v>8</v>
      </c>
      <c r="CJ15" t="s">
        <v>8</v>
      </c>
      <c r="CK15" t="s">
        <v>8</v>
      </c>
      <c r="CL15" t="s">
        <v>8</v>
      </c>
      <c r="CM15" t="s">
        <v>8</v>
      </c>
      <c r="CN15" t="s">
        <v>8</v>
      </c>
      <c r="CO15" t="s">
        <v>8</v>
      </c>
      <c r="CP15" t="s">
        <v>8</v>
      </c>
      <c r="CQ15" t="s">
        <v>8</v>
      </c>
      <c r="CR15" t="s">
        <v>8</v>
      </c>
      <c r="CS15" t="s">
        <v>8</v>
      </c>
      <c r="CT15" t="s">
        <v>8</v>
      </c>
      <c r="CU15" t="s">
        <v>8</v>
      </c>
      <c r="CV15" t="s">
        <v>8</v>
      </c>
      <c r="CW15" t="s">
        <v>8</v>
      </c>
      <c r="CX15" t="s">
        <v>8</v>
      </c>
      <c r="CY15" t="s">
        <v>8</v>
      </c>
      <c r="CZ15" t="s">
        <v>8</v>
      </c>
      <c r="DA15" t="s">
        <v>8</v>
      </c>
      <c r="DB15" t="s">
        <v>8</v>
      </c>
      <c r="DC15" t="s">
        <v>8</v>
      </c>
      <c r="DD15" t="s">
        <v>8</v>
      </c>
      <c r="DE15" t="s">
        <v>8</v>
      </c>
      <c r="DF15" t="s">
        <v>8</v>
      </c>
      <c r="DG15" t="s">
        <v>8</v>
      </c>
      <c r="DH15" t="s">
        <v>8</v>
      </c>
      <c r="DI15" t="s">
        <v>8</v>
      </c>
      <c r="DJ15" t="s">
        <v>8</v>
      </c>
      <c r="DK15" t="s">
        <v>8</v>
      </c>
      <c r="DL15" t="s">
        <v>8</v>
      </c>
      <c r="DM15" t="s">
        <v>8</v>
      </c>
      <c r="DN15" t="s">
        <v>8</v>
      </c>
      <c r="DO15" t="s">
        <v>8</v>
      </c>
      <c r="DP15" t="s">
        <v>8</v>
      </c>
      <c r="DQ15" t="s">
        <v>8</v>
      </c>
      <c r="DR15" t="s">
        <v>8</v>
      </c>
      <c r="DS15" t="s">
        <v>8</v>
      </c>
      <c r="DT15" t="s">
        <v>8</v>
      </c>
      <c r="DU15" t="s">
        <v>8</v>
      </c>
      <c r="DV15" t="s">
        <v>8</v>
      </c>
      <c r="DW15" t="s">
        <v>8</v>
      </c>
      <c r="DX15" t="s">
        <v>8</v>
      </c>
      <c r="DY15" t="s">
        <v>8</v>
      </c>
      <c r="DZ15" t="s">
        <v>8</v>
      </c>
      <c r="EA15" t="s">
        <v>8</v>
      </c>
      <c r="EB15" t="s">
        <v>8</v>
      </c>
      <c r="EC15" t="s">
        <v>8</v>
      </c>
      <c r="ED15" t="s">
        <v>8</v>
      </c>
      <c r="EE15" t="s">
        <v>8</v>
      </c>
      <c r="EF15" t="s">
        <v>8</v>
      </c>
      <c r="EG15" t="s">
        <v>8</v>
      </c>
      <c r="EH15" t="s">
        <v>8</v>
      </c>
      <c r="EI15" t="s">
        <v>8</v>
      </c>
      <c r="EJ15" t="s">
        <v>8</v>
      </c>
      <c r="EK15" t="s">
        <v>8</v>
      </c>
      <c r="EL15" t="s">
        <v>8</v>
      </c>
      <c r="EM15" t="s">
        <v>8</v>
      </c>
      <c r="EN15" t="s">
        <v>8</v>
      </c>
      <c r="EO15" t="s">
        <v>8</v>
      </c>
      <c r="EP15" t="s">
        <v>8</v>
      </c>
    </row>
    <row r="16" spans="1:146" x14ac:dyDescent="0.2">
      <c r="A16" s="75"/>
      <c r="B16" s="40" t="s">
        <v>77</v>
      </c>
      <c r="C16">
        <v>10</v>
      </c>
      <c r="D16">
        <v>10</v>
      </c>
      <c r="E16">
        <v>10</v>
      </c>
      <c r="F16">
        <v>10</v>
      </c>
      <c r="G16">
        <v>10</v>
      </c>
      <c r="H16">
        <v>10</v>
      </c>
      <c r="I16">
        <v>10</v>
      </c>
      <c r="J16">
        <v>10</v>
      </c>
      <c r="K16">
        <v>10</v>
      </c>
      <c r="L16">
        <v>10</v>
      </c>
      <c r="M16">
        <v>10</v>
      </c>
      <c r="N16">
        <v>10</v>
      </c>
      <c r="O16">
        <v>10</v>
      </c>
      <c r="P16">
        <v>10</v>
      </c>
      <c r="Q16">
        <v>10</v>
      </c>
      <c r="R16">
        <v>10</v>
      </c>
      <c r="S16">
        <v>10</v>
      </c>
      <c r="T16">
        <v>10</v>
      </c>
      <c r="U16">
        <v>20</v>
      </c>
      <c r="V16">
        <v>20</v>
      </c>
      <c r="W16">
        <v>20</v>
      </c>
      <c r="X16">
        <v>20</v>
      </c>
      <c r="Y16">
        <v>20</v>
      </c>
      <c r="Z16">
        <v>20</v>
      </c>
      <c r="AA16">
        <v>20</v>
      </c>
      <c r="AB16">
        <v>20</v>
      </c>
      <c r="AC16">
        <v>20</v>
      </c>
      <c r="AD16">
        <v>20</v>
      </c>
      <c r="AE16">
        <v>20</v>
      </c>
      <c r="AF16">
        <v>20</v>
      </c>
      <c r="AG16">
        <v>20</v>
      </c>
      <c r="AH16">
        <v>20</v>
      </c>
      <c r="AI16">
        <v>20</v>
      </c>
      <c r="AJ16">
        <v>20</v>
      </c>
      <c r="AK16">
        <v>20</v>
      </c>
      <c r="AL16">
        <v>20</v>
      </c>
      <c r="AM16">
        <v>30</v>
      </c>
      <c r="AN16">
        <v>30</v>
      </c>
      <c r="AO16">
        <v>30</v>
      </c>
      <c r="AP16">
        <v>30</v>
      </c>
      <c r="AQ16">
        <v>30</v>
      </c>
      <c r="AR16">
        <v>30</v>
      </c>
      <c r="AS16">
        <v>30</v>
      </c>
      <c r="AT16">
        <v>30</v>
      </c>
      <c r="AU16">
        <v>30</v>
      </c>
      <c r="AV16">
        <v>30</v>
      </c>
      <c r="AW16">
        <v>30</v>
      </c>
      <c r="AX16">
        <v>30</v>
      </c>
      <c r="AY16">
        <v>30</v>
      </c>
      <c r="AZ16">
        <v>30</v>
      </c>
      <c r="BA16">
        <v>30</v>
      </c>
      <c r="BB16">
        <v>30</v>
      </c>
      <c r="BC16">
        <v>30</v>
      </c>
      <c r="BD16">
        <v>30</v>
      </c>
      <c r="BE16">
        <v>40</v>
      </c>
      <c r="BF16">
        <v>40</v>
      </c>
      <c r="BG16">
        <v>40</v>
      </c>
      <c r="BH16">
        <v>40</v>
      </c>
      <c r="BI16">
        <v>40</v>
      </c>
      <c r="BJ16">
        <v>40</v>
      </c>
      <c r="BK16">
        <v>40</v>
      </c>
      <c r="BL16">
        <v>40</v>
      </c>
      <c r="BM16">
        <v>40</v>
      </c>
      <c r="BN16">
        <v>40</v>
      </c>
      <c r="BO16">
        <v>40</v>
      </c>
      <c r="BP16">
        <v>40</v>
      </c>
      <c r="BQ16">
        <v>40</v>
      </c>
      <c r="BR16">
        <v>40</v>
      </c>
      <c r="BS16">
        <v>40</v>
      </c>
      <c r="BT16">
        <v>40</v>
      </c>
      <c r="BU16">
        <v>40</v>
      </c>
      <c r="BV16">
        <v>40</v>
      </c>
      <c r="BW16">
        <v>10</v>
      </c>
      <c r="BX16">
        <v>10</v>
      </c>
      <c r="BY16">
        <v>10</v>
      </c>
      <c r="BZ16">
        <v>10</v>
      </c>
      <c r="CA16">
        <v>10</v>
      </c>
      <c r="CB16">
        <v>10</v>
      </c>
      <c r="CC16">
        <v>10</v>
      </c>
      <c r="CD16">
        <v>10</v>
      </c>
      <c r="CE16">
        <v>10</v>
      </c>
      <c r="CF16">
        <v>10</v>
      </c>
      <c r="CG16">
        <v>10</v>
      </c>
      <c r="CH16">
        <v>10</v>
      </c>
      <c r="CI16">
        <v>10</v>
      </c>
      <c r="CJ16">
        <v>10</v>
      </c>
      <c r="CK16">
        <v>10</v>
      </c>
      <c r="CL16">
        <v>10</v>
      </c>
      <c r="CM16">
        <v>10</v>
      </c>
      <c r="CN16">
        <v>10</v>
      </c>
      <c r="CO16">
        <v>20</v>
      </c>
      <c r="CP16">
        <v>20</v>
      </c>
      <c r="CQ16">
        <v>20</v>
      </c>
      <c r="CR16">
        <v>20</v>
      </c>
      <c r="CS16">
        <v>20</v>
      </c>
      <c r="CT16">
        <v>20</v>
      </c>
      <c r="CU16">
        <v>20</v>
      </c>
      <c r="CV16">
        <v>20</v>
      </c>
      <c r="CW16">
        <v>20</v>
      </c>
      <c r="CX16">
        <v>20</v>
      </c>
      <c r="CY16">
        <v>20</v>
      </c>
      <c r="CZ16">
        <v>20</v>
      </c>
      <c r="DA16">
        <v>20</v>
      </c>
      <c r="DB16">
        <v>20</v>
      </c>
      <c r="DC16">
        <v>20</v>
      </c>
      <c r="DD16">
        <v>20</v>
      </c>
      <c r="DE16">
        <v>20</v>
      </c>
      <c r="DF16">
        <v>20</v>
      </c>
      <c r="DG16">
        <v>30</v>
      </c>
      <c r="DH16">
        <v>30</v>
      </c>
      <c r="DI16">
        <v>30</v>
      </c>
      <c r="DJ16">
        <v>30</v>
      </c>
      <c r="DK16">
        <v>30</v>
      </c>
      <c r="DL16">
        <v>30</v>
      </c>
      <c r="DM16">
        <v>30</v>
      </c>
      <c r="DN16">
        <v>30</v>
      </c>
      <c r="DO16">
        <v>30</v>
      </c>
      <c r="DP16">
        <v>30</v>
      </c>
      <c r="DQ16">
        <v>30</v>
      </c>
      <c r="DR16">
        <v>30</v>
      </c>
      <c r="DS16">
        <v>30</v>
      </c>
      <c r="DT16">
        <v>30</v>
      </c>
      <c r="DU16">
        <v>30</v>
      </c>
      <c r="DV16">
        <v>30</v>
      </c>
      <c r="DW16">
        <v>30</v>
      </c>
      <c r="DX16">
        <v>30</v>
      </c>
      <c r="DY16">
        <v>40</v>
      </c>
      <c r="DZ16">
        <v>40</v>
      </c>
      <c r="EA16">
        <v>40</v>
      </c>
      <c r="EB16">
        <v>40</v>
      </c>
      <c r="EC16">
        <v>40</v>
      </c>
      <c r="ED16">
        <v>40</v>
      </c>
      <c r="EE16">
        <v>40</v>
      </c>
      <c r="EF16">
        <v>40</v>
      </c>
      <c r="EG16">
        <v>40</v>
      </c>
      <c r="EH16">
        <v>40</v>
      </c>
      <c r="EI16">
        <v>40</v>
      </c>
      <c r="EJ16">
        <v>40</v>
      </c>
      <c r="EK16">
        <v>40</v>
      </c>
      <c r="EL16">
        <v>40</v>
      </c>
      <c r="EM16">
        <v>40</v>
      </c>
      <c r="EN16">
        <v>40</v>
      </c>
      <c r="EO16">
        <v>40</v>
      </c>
      <c r="EP16">
        <v>40</v>
      </c>
    </row>
    <row r="17" spans="1:146" x14ac:dyDescent="0.2">
      <c r="A17" s="75"/>
      <c r="B17" s="40" t="s">
        <v>108</v>
      </c>
      <c r="C17">
        <v>1</v>
      </c>
      <c r="D17">
        <v>1</v>
      </c>
      <c r="E17">
        <v>1</v>
      </c>
      <c r="F17">
        <v>2</v>
      </c>
      <c r="G17">
        <v>2</v>
      </c>
      <c r="H17">
        <v>2</v>
      </c>
      <c r="I17">
        <v>3</v>
      </c>
      <c r="J17">
        <v>3</v>
      </c>
      <c r="K17">
        <v>3</v>
      </c>
      <c r="L17">
        <v>4</v>
      </c>
      <c r="M17">
        <v>4</v>
      </c>
      <c r="N17">
        <v>4</v>
      </c>
      <c r="O17">
        <v>5</v>
      </c>
      <c r="P17">
        <v>5</v>
      </c>
      <c r="Q17">
        <v>5</v>
      </c>
      <c r="R17">
        <v>6</v>
      </c>
      <c r="S17">
        <v>6</v>
      </c>
      <c r="T17">
        <v>6</v>
      </c>
      <c r="U17">
        <v>1</v>
      </c>
      <c r="V17">
        <v>1</v>
      </c>
      <c r="W17">
        <v>1</v>
      </c>
      <c r="X17">
        <v>2</v>
      </c>
      <c r="Y17">
        <v>2</v>
      </c>
      <c r="Z17">
        <v>2</v>
      </c>
      <c r="AA17">
        <v>3</v>
      </c>
      <c r="AB17">
        <v>3</v>
      </c>
      <c r="AC17">
        <v>3</v>
      </c>
      <c r="AD17">
        <v>4</v>
      </c>
      <c r="AE17">
        <v>4</v>
      </c>
      <c r="AF17">
        <v>4</v>
      </c>
      <c r="AG17">
        <v>5</v>
      </c>
      <c r="AH17">
        <v>5</v>
      </c>
      <c r="AI17">
        <v>5</v>
      </c>
      <c r="AJ17">
        <v>6</v>
      </c>
      <c r="AK17">
        <v>6</v>
      </c>
      <c r="AL17">
        <v>6</v>
      </c>
      <c r="AM17">
        <v>1</v>
      </c>
      <c r="AN17">
        <v>1</v>
      </c>
      <c r="AO17">
        <v>1</v>
      </c>
      <c r="AP17">
        <v>2</v>
      </c>
      <c r="AQ17">
        <v>2</v>
      </c>
      <c r="AR17">
        <v>2</v>
      </c>
      <c r="AS17">
        <v>3</v>
      </c>
      <c r="AT17">
        <v>3</v>
      </c>
      <c r="AU17">
        <v>3</v>
      </c>
      <c r="AV17">
        <v>4</v>
      </c>
      <c r="AW17">
        <v>4</v>
      </c>
      <c r="AX17">
        <v>4</v>
      </c>
      <c r="AY17">
        <v>5</v>
      </c>
      <c r="AZ17">
        <v>5</v>
      </c>
      <c r="BA17">
        <v>5</v>
      </c>
      <c r="BB17">
        <v>6</v>
      </c>
      <c r="BC17">
        <v>6</v>
      </c>
      <c r="BD17">
        <v>6</v>
      </c>
      <c r="BE17">
        <v>1</v>
      </c>
      <c r="BF17">
        <v>1</v>
      </c>
      <c r="BG17">
        <v>1</v>
      </c>
      <c r="BH17">
        <v>2</v>
      </c>
      <c r="BI17">
        <v>2</v>
      </c>
      <c r="BJ17">
        <v>2</v>
      </c>
      <c r="BK17">
        <v>3</v>
      </c>
      <c r="BL17">
        <v>3</v>
      </c>
      <c r="BM17">
        <v>3</v>
      </c>
      <c r="BN17">
        <v>4</v>
      </c>
      <c r="BO17">
        <v>4</v>
      </c>
      <c r="BP17">
        <v>4</v>
      </c>
      <c r="BQ17">
        <v>5</v>
      </c>
      <c r="BR17">
        <v>5</v>
      </c>
      <c r="BS17">
        <v>5</v>
      </c>
      <c r="BT17">
        <v>6</v>
      </c>
      <c r="BU17">
        <v>6</v>
      </c>
      <c r="BV17">
        <v>6</v>
      </c>
      <c r="BW17">
        <v>1</v>
      </c>
      <c r="BX17">
        <v>1</v>
      </c>
      <c r="BY17">
        <v>1</v>
      </c>
      <c r="BZ17">
        <v>2</v>
      </c>
      <c r="CA17">
        <v>2</v>
      </c>
      <c r="CB17">
        <v>2</v>
      </c>
      <c r="CC17">
        <v>3</v>
      </c>
      <c r="CD17">
        <v>3</v>
      </c>
      <c r="CE17">
        <v>3</v>
      </c>
      <c r="CF17">
        <v>4</v>
      </c>
      <c r="CG17">
        <v>4</v>
      </c>
      <c r="CH17">
        <v>4</v>
      </c>
      <c r="CI17">
        <v>5</v>
      </c>
      <c r="CJ17">
        <v>5</v>
      </c>
      <c r="CK17">
        <v>5</v>
      </c>
      <c r="CL17">
        <v>6</v>
      </c>
      <c r="CM17">
        <v>6</v>
      </c>
      <c r="CN17">
        <v>6</v>
      </c>
      <c r="CO17">
        <v>1</v>
      </c>
      <c r="CP17">
        <v>1</v>
      </c>
      <c r="CQ17">
        <v>1</v>
      </c>
      <c r="CR17">
        <v>2</v>
      </c>
      <c r="CS17">
        <v>2</v>
      </c>
      <c r="CT17">
        <v>2</v>
      </c>
      <c r="CU17">
        <v>3</v>
      </c>
      <c r="CV17">
        <v>3</v>
      </c>
      <c r="CW17">
        <v>3</v>
      </c>
      <c r="CX17">
        <v>4</v>
      </c>
      <c r="CY17">
        <v>4</v>
      </c>
      <c r="CZ17">
        <v>4</v>
      </c>
      <c r="DA17">
        <v>5</v>
      </c>
      <c r="DB17">
        <v>5</v>
      </c>
      <c r="DC17">
        <v>5</v>
      </c>
      <c r="DD17">
        <v>6</v>
      </c>
      <c r="DE17">
        <v>6</v>
      </c>
      <c r="DF17">
        <v>6</v>
      </c>
      <c r="DG17">
        <v>1</v>
      </c>
      <c r="DH17">
        <v>1</v>
      </c>
      <c r="DI17">
        <v>1</v>
      </c>
      <c r="DJ17">
        <v>2</v>
      </c>
      <c r="DK17">
        <v>2</v>
      </c>
      <c r="DL17">
        <v>2</v>
      </c>
      <c r="DM17">
        <v>3</v>
      </c>
      <c r="DN17">
        <v>3</v>
      </c>
      <c r="DO17">
        <v>3</v>
      </c>
      <c r="DP17">
        <v>4</v>
      </c>
      <c r="DQ17">
        <v>4</v>
      </c>
      <c r="DR17">
        <v>4</v>
      </c>
      <c r="DS17">
        <v>5</v>
      </c>
      <c r="DT17">
        <v>5</v>
      </c>
      <c r="DU17">
        <v>5</v>
      </c>
      <c r="DV17">
        <v>6</v>
      </c>
      <c r="DW17">
        <v>6</v>
      </c>
      <c r="DX17">
        <v>6</v>
      </c>
      <c r="DY17">
        <v>1</v>
      </c>
      <c r="DZ17">
        <v>1</v>
      </c>
      <c r="EA17">
        <v>1</v>
      </c>
      <c r="EB17">
        <v>2</v>
      </c>
      <c r="EC17">
        <v>2</v>
      </c>
      <c r="ED17">
        <v>2</v>
      </c>
      <c r="EE17">
        <v>3</v>
      </c>
      <c r="EF17">
        <v>3</v>
      </c>
      <c r="EG17">
        <v>3</v>
      </c>
      <c r="EH17">
        <v>4</v>
      </c>
      <c r="EI17">
        <v>4</v>
      </c>
      <c r="EJ17">
        <v>4</v>
      </c>
      <c r="EK17">
        <v>5</v>
      </c>
      <c r="EL17">
        <v>5</v>
      </c>
      <c r="EM17">
        <v>5</v>
      </c>
      <c r="EN17">
        <v>6</v>
      </c>
      <c r="EO17">
        <v>6</v>
      </c>
      <c r="EP17">
        <v>6</v>
      </c>
    </row>
    <row r="18" spans="1:146" s="5" customFormat="1" x14ac:dyDescent="0.2">
      <c r="A18" s="75"/>
      <c r="B18" s="53" t="s">
        <v>114</v>
      </c>
      <c r="C18" s="5">
        <v>0.5</v>
      </c>
      <c r="D18" s="5">
        <v>1</v>
      </c>
      <c r="E18" s="5">
        <v>1.5</v>
      </c>
      <c r="F18" s="5">
        <v>0.5</v>
      </c>
      <c r="G18" s="5">
        <v>1</v>
      </c>
      <c r="H18" s="5">
        <v>1.5</v>
      </c>
      <c r="I18" s="5">
        <v>0.5</v>
      </c>
      <c r="J18" s="5">
        <v>1</v>
      </c>
      <c r="K18" s="5">
        <v>1.5</v>
      </c>
      <c r="L18" s="5">
        <v>0.5</v>
      </c>
      <c r="M18" s="5">
        <v>1</v>
      </c>
      <c r="N18" s="5">
        <v>1.5</v>
      </c>
      <c r="O18" s="5">
        <v>0.5</v>
      </c>
      <c r="P18" s="5">
        <v>1</v>
      </c>
      <c r="Q18" s="5">
        <v>1.5</v>
      </c>
      <c r="R18" s="5">
        <v>0.5</v>
      </c>
      <c r="S18" s="5">
        <v>1</v>
      </c>
      <c r="T18" s="5">
        <v>1.5</v>
      </c>
      <c r="U18" s="5">
        <v>0.5</v>
      </c>
      <c r="V18" s="5">
        <v>1</v>
      </c>
      <c r="W18" s="5">
        <v>1.5</v>
      </c>
      <c r="X18" s="5">
        <v>0.5</v>
      </c>
      <c r="Y18" s="5">
        <v>1</v>
      </c>
      <c r="Z18" s="5">
        <v>1.5</v>
      </c>
      <c r="AA18" s="5">
        <v>0.5</v>
      </c>
      <c r="AB18" s="5">
        <v>1</v>
      </c>
      <c r="AC18" s="5">
        <v>1.5</v>
      </c>
      <c r="AD18" s="5">
        <v>0.5</v>
      </c>
      <c r="AE18" s="5">
        <v>1</v>
      </c>
      <c r="AF18" s="5">
        <v>1.5</v>
      </c>
      <c r="AG18" s="5">
        <v>0.5</v>
      </c>
      <c r="AH18" s="5">
        <v>1</v>
      </c>
      <c r="AI18" s="5">
        <v>1.5</v>
      </c>
      <c r="AJ18" s="5">
        <v>0.5</v>
      </c>
      <c r="AK18" s="5">
        <v>1</v>
      </c>
      <c r="AL18" s="5">
        <v>1.5</v>
      </c>
      <c r="AM18" s="5">
        <v>0.5</v>
      </c>
      <c r="AN18" s="5">
        <v>1</v>
      </c>
      <c r="AO18" s="5">
        <v>1.5</v>
      </c>
      <c r="AP18" s="5">
        <v>0.5</v>
      </c>
      <c r="AQ18" s="5">
        <v>1</v>
      </c>
      <c r="AR18" s="5">
        <v>1.5</v>
      </c>
      <c r="AS18" s="5">
        <v>0.5</v>
      </c>
      <c r="AT18" s="5">
        <v>1</v>
      </c>
      <c r="AU18" s="5">
        <v>1.5</v>
      </c>
      <c r="AV18" s="5">
        <v>0.5</v>
      </c>
      <c r="AW18" s="5">
        <v>1</v>
      </c>
      <c r="AX18" s="5">
        <v>1.5</v>
      </c>
      <c r="AY18" s="5">
        <v>0.5</v>
      </c>
      <c r="AZ18" s="5">
        <v>1</v>
      </c>
      <c r="BA18" s="5">
        <v>1.5</v>
      </c>
      <c r="BB18" s="5">
        <v>0.5</v>
      </c>
      <c r="BC18" s="5">
        <v>1</v>
      </c>
      <c r="BD18" s="5">
        <v>1.5</v>
      </c>
      <c r="BE18" s="5">
        <v>0.5</v>
      </c>
      <c r="BF18" s="5">
        <v>1</v>
      </c>
      <c r="BG18" s="5">
        <v>1.5</v>
      </c>
      <c r="BH18" s="5">
        <v>0.5</v>
      </c>
      <c r="BI18" s="5">
        <v>1</v>
      </c>
      <c r="BJ18" s="5">
        <v>1.5</v>
      </c>
      <c r="BK18" s="5">
        <v>0.5</v>
      </c>
      <c r="BL18" s="5">
        <v>1</v>
      </c>
      <c r="BM18" s="5">
        <v>1.5</v>
      </c>
      <c r="BN18" s="5">
        <v>0.5</v>
      </c>
      <c r="BO18" s="5">
        <v>1</v>
      </c>
      <c r="BP18" s="5">
        <v>1.5</v>
      </c>
      <c r="BQ18" s="5">
        <v>0.5</v>
      </c>
      <c r="BR18" s="5">
        <v>1</v>
      </c>
      <c r="BS18" s="5">
        <v>1.5</v>
      </c>
      <c r="BT18" s="5">
        <v>0.5</v>
      </c>
      <c r="BU18" s="5">
        <v>1</v>
      </c>
      <c r="BV18" s="5">
        <v>1.5</v>
      </c>
      <c r="BW18" s="5">
        <v>0.5</v>
      </c>
      <c r="BX18" s="5">
        <v>1</v>
      </c>
      <c r="BY18" s="5">
        <v>1.5</v>
      </c>
      <c r="BZ18" s="5">
        <v>0.5</v>
      </c>
      <c r="CA18" s="5">
        <v>1</v>
      </c>
      <c r="CB18" s="5">
        <v>1.5</v>
      </c>
      <c r="CC18" s="5">
        <v>0.5</v>
      </c>
      <c r="CD18" s="5">
        <v>1</v>
      </c>
      <c r="CE18" s="5">
        <v>1.5</v>
      </c>
      <c r="CF18" s="5">
        <v>0.5</v>
      </c>
      <c r="CG18" s="5">
        <v>1</v>
      </c>
      <c r="CH18" s="5">
        <v>1.5</v>
      </c>
      <c r="CI18" s="5">
        <v>0.5</v>
      </c>
      <c r="CJ18" s="5">
        <v>1</v>
      </c>
      <c r="CK18" s="5">
        <v>1.5</v>
      </c>
      <c r="CL18" s="5">
        <v>0.5</v>
      </c>
      <c r="CM18" s="5">
        <v>1</v>
      </c>
      <c r="CN18" s="5">
        <v>1.5</v>
      </c>
      <c r="CO18" s="5">
        <v>0.5</v>
      </c>
      <c r="CP18" s="5">
        <v>1</v>
      </c>
      <c r="CQ18" s="5">
        <v>1.5</v>
      </c>
      <c r="CR18" s="5">
        <v>0.5</v>
      </c>
      <c r="CS18" s="5">
        <v>1</v>
      </c>
      <c r="CT18" s="5">
        <v>1.5</v>
      </c>
      <c r="CU18" s="5">
        <v>0.5</v>
      </c>
      <c r="CV18" s="5">
        <v>1</v>
      </c>
      <c r="CW18" s="5">
        <v>1.5</v>
      </c>
      <c r="CX18" s="5">
        <v>0.5</v>
      </c>
      <c r="CY18" s="5">
        <v>1</v>
      </c>
      <c r="CZ18" s="5">
        <v>1.5</v>
      </c>
      <c r="DA18" s="5">
        <v>0.5</v>
      </c>
      <c r="DB18" s="5">
        <v>1</v>
      </c>
      <c r="DC18" s="5">
        <v>1.5</v>
      </c>
      <c r="DD18" s="5">
        <v>0.5</v>
      </c>
      <c r="DE18" s="5">
        <v>1</v>
      </c>
      <c r="DF18" s="5">
        <v>1.5</v>
      </c>
      <c r="DG18" s="5">
        <v>0.5</v>
      </c>
      <c r="DH18" s="5">
        <v>1</v>
      </c>
      <c r="DI18" s="5">
        <v>1.5</v>
      </c>
      <c r="DJ18" s="5">
        <v>0.5</v>
      </c>
      <c r="DK18" s="5">
        <v>1</v>
      </c>
      <c r="DL18" s="5">
        <v>1.5</v>
      </c>
      <c r="DM18" s="5">
        <v>0.5</v>
      </c>
      <c r="DN18" s="5">
        <v>1</v>
      </c>
      <c r="DO18" s="5">
        <v>1.5</v>
      </c>
      <c r="DP18" s="5">
        <v>0.5</v>
      </c>
      <c r="DQ18" s="5">
        <v>1</v>
      </c>
      <c r="DR18" s="5">
        <v>1.5</v>
      </c>
      <c r="DS18" s="5">
        <v>0.5</v>
      </c>
      <c r="DT18" s="5">
        <v>1</v>
      </c>
      <c r="DU18" s="5">
        <v>1.5</v>
      </c>
      <c r="DV18" s="5">
        <v>0.5</v>
      </c>
      <c r="DW18" s="5">
        <v>1</v>
      </c>
      <c r="DX18" s="5">
        <v>1.5</v>
      </c>
      <c r="DY18" s="5">
        <v>0.5</v>
      </c>
      <c r="DZ18" s="5">
        <v>1</v>
      </c>
      <c r="EA18" s="5">
        <v>1.5</v>
      </c>
      <c r="EB18" s="5">
        <v>0.5</v>
      </c>
      <c r="EC18" s="5">
        <v>1</v>
      </c>
      <c r="ED18" s="5">
        <v>1.5</v>
      </c>
      <c r="EE18" s="5">
        <v>0.5</v>
      </c>
      <c r="EF18" s="5">
        <v>1</v>
      </c>
      <c r="EG18" s="5">
        <v>1.5</v>
      </c>
      <c r="EH18" s="5">
        <v>0.5</v>
      </c>
      <c r="EI18" s="5">
        <v>1</v>
      </c>
      <c r="EJ18" s="5">
        <v>1.5</v>
      </c>
      <c r="EK18" s="5">
        <v>0.5</v>
      </c>
      <c r="EL18" s="5">
        <v>1</v>
      </c>
      <c r="EM18" s="5">
        <v>1.5</v>
      </c>
      <c r="EN18" s="5">
        <v>0.5</v>
      </c>
      <c r="EO18" s="5">
        <v>1</v>
      </c>
      <c r="EP18" s="5">
        <v>1.5</v>
      </c>
    </row>
    <row r="19" spans="1:146" x14ac:dyDescent="0.2">
      <c r="A19" s="75"/>
      <c r="B19" s="35" t="s">
        <v>59</v>
      </c>
      <c r="C19">
        <v>1.979881679721482</v>
      </c>
      <c r="D19">
        <v>1.9806719252214819</v>
      </c>
      <c r="E19">
        <v>1.9814621707214821</v>
      </c>
      <c r="F19">
        <v>1.000230212610741</v>
      </c>
      <c r="G19">
        <v>1.0010204581107409</v>
      </c>
      <c r="H19">
        <v>1.0018107036107411</v>
      </c>
      <c r="I19">
        <v>0.67367972357382744</v>
      </c>
      <c r="J19">
        <v>0.67446996907382739</v>
      </c>
      <c r="K19">
        <v>0.67526021457382734</v>
      </c>
      <c r="L19">
        <v>0.51040447905537056</v>
      </c>
      <c r="M19">
        <v>0.51119472455537052</v>
      </c>
      <c r="N19">
        <v>0.51198497005537047</v>
      </c>
      <c r="O19">
        <v>0.41243933234429642</v>
      </c>
      <c r="P19">
        <v>0.41322957784429643</v>
      </c>
      <c r="Q19">
        <v>0.41401982334429643</v>
      </c>
      <c r="R19">
        <v>0.34712923453691369</v>
      </c>
      <c r="S19">
        <v>0.3479194800369137</v>
      </c>
      <c r="T19">
        <v>0.34870972553691371</v>
      </c>
      <c r="U19">
        <v>3.939184613942964</v>
      </c>
      <c r="V19">
        <v>3.9399748594429642</v>
      </c>
      <c r="W19">
        <v>3.9407651049429639</v>
      </c>
      <c r="X19">
        <v>1.979881679721482</v>
      </c>
      <c r="Y19">
        <v>1.9806719252214819</v>
      </c>
      <c r="Z19">
        <v>1.9814621707214821</v>
      </c>
      <c r="AA19">
        <v>1.3267807016476547</v>
      </c>
      <c r="AB19">
        <v>1.3275709471476547</v>
      </c>
      <c r="AC19">
        <v>1.3283611926476548</v>
      </c>
      <c r="AD19">
        <v>1.000230212610741</v>
      </c>
      <c r="AE19">
        <v>1.0010204581107409</v>
      </c>
      <c r="AF19">
        <v>1.0018107036107411</v>
      </c>
      <c r="AG19">
        <v>0.80429991918859289</v>
      </c>
      <c r="AH19">
        <v>0.80509016468859285</v>
      </c>
      <c r="AI19">
        <v>0.8058804101885928</v>
      </c>
      <c r="AJ19">
        <v>0.67367972357382744</v>
      </c>
      <c r="AK19">
        <v>0.67446996907382739</v>
      </c>
      <c r="AL19">
        <v>0.67526021457382734</v>
      </c>
      <c r="AM19">
        <v>5.8984875481644456</v>
      </c>
      <c r="AN19">
        <v>5.8992777936644458</v>
      </c>
      <c r="AO19">
        <v>5.900068039164446</v>
      </c>
      <c r="AP19">
        <v>2.9595331468322228</v>
      </c>
      <c r="AQ19">
        <v>2.960323392332223</v>
      </c>
      <c r="AR19">
        <v>2.9611136378322227</v>
      </c>
      <c r="AS19">
        <v>1.9798816797214818</v>
      </c>
      <c r="AT19">
        <v>1.9806719252214817</v>
      </c>
      <c r="AU19">
        <v>1.9814621707214819</v>
      </c>
      <c r="AV19">
        <v>1.4900559461661114</v>
      </c>
      <c r="AW19">
        <v>1.4908461916661113</v>
      </c>
      <c r="AX19">
        <v>1.4916364371661115</v>
      </c>
      <c r="AY19">
        <v>1.196160506032889</v>
      </c>
      <c r="AZ19">
        <v>1.196950751532889</v>
      </c>
      <c r="BA19">
        <v>1.1977409970328892</v>
      </c>
      <c r="BB19">
        <v>1.000230212610741</v>
      </c>
      <c r="BC19">
        <v>1.0010204581107409</v>
      </c>
      <c r="BD19">
        <v>1.0018107036107409</v>
      </c>
      <c r="BE19">
        <v>7.8577904823859281</v>
      </c>
      <c r="BF19">
        <v>7.8585807278859283</v>
      </c>
      <c r="BG19">
        <v>7.8593709733859285</v>
      </c>
      <c r="BH19">
        <v>3.939184613942964</v>
      </c>
      <c r="BI19">
        <v>3.9399748594429642</v>
      </c>
      <c r="BJ19">
        <v>3.9407651049429639</v>
      </c>
      <c r="BK19">
        <v>2.6329826577953095</v>
      </c>
      <c r="BL19">
        <v>2.6337729032953097</v>
      </c>
      <c r="BM19">
        <v>2.6345631487953094</v>
      </c>
      <c r="BN19">
        <v>1.979881679721482</v>
      </c>
      <c r="BO19">
        <v>1.9806719252214819</v>
      </c>
      <c r="BP19">
        <v>1.9814621707214821</v>
      </c>
      <c r="BQ19">
        <v>1.5880210928771856</v>
      </c>
      <c r="BR19">
        <v>1.5888113383771856</v>
      </c>
      <c r="BS19">
        <v>1.5896015838771858</v>
      </c>
      <c r="BT19">
        <v>1.3267807016476547</v>
      </c>
      <c r="BU19">
        <v>1.3275709471476547</v>
      </c>
      <c r="BV19">
        <v>1.3283611926476548</v>
      </c>
      <c r="BW19">
        <v>0.66452601822727253</v>
      </c>
      <c r="BX19">
        <v>0.66531626372727248</v>
      </c>
      <c r="BY19">
        <v>0.66610650922727244</v>
      </c>
      <c r="BZ19">
        <v>0.34255238186363623</v>
      </c>
      <c r="CA19">
        <v>0.34334262736363624</v>
      </c>
      <c r="CB19">
        <v>0.34413287286363625</v>
      </c>
      <c r="CC19">
        <v>0.23522783640909081</v>
      </c>
      <c r="CD19">
        <v>0.23601808190909082</v>
      </c>
      <c r="CE19">
        <v>0.23680832740909083</v>
      </c>
      <c r="CF19">
        <v>0.18156556368181812</v>
      </c>
      <c r="CG19">
        <v>0.18235580918181812</v>
      </c>
      <c r="CH19">
        <v>0.18314605468181813</v>
      </c>
      <c r="CI19">
        <v>0.14936820004545448</v>
      </c>
      <c r="CJ19">
        <v>0.15015844554545449</v>
      </c>
      <c r="CK19">
        <v>0.1509486910454545</v>
      </c>
      <c r="CL19">
        <v>0.12790329095454542</v>
      </c>
      <c r="CM19">
        <v>0.1286935364545454</v>
      </c>
      <c r="CN19">
        <v>0.12948378195454541</v>
      </c>
      <c r="CO19">
        <v>1.3084732909545451</v>
      </c>
      <c r="CP19">
        <v>1.3092635364545451</v>
      </c>
      <c r="CQ19">
        <v>1.3100537819545452</v>
      </c>
      <c r="CR19">
        <v>0.66452601822727264</v>
      </c>
      <c r="CS19">
        <v>0.66531626372727259</v>
      </c>
      <c r="CT19">
        <v>0.66610650922727255</v>
      </c>
      <c r="CU19">
        <v>0.44987692731818174</v>
      </c>
      <c r="CV19">
        <v>0.45066717281818175</v>
      </c>
      <c r="CW19">
        <v>0.45145741831818176</v>
      </c>
      <c r="CX19">
        <v>0.34255238186363629</v>
      </c>
      <c r="CY19">
        <v>0.3433426273636363</v>
      </c>
      <c r="CZ19">
        <v>0.34413287286363631</v>
      </c>
      <c r="DA19">
        <v>0.27815765459090902</v>
      </c>
      <c r="DB19">
        <v>0.27894790009090903</v>
      </c>
      <c r="DC19">
        <v>0.27973814559090904</v>
      </c>
      <c r="DD19">
        <v>0.23522783640909087</v>
      </c>
      <c r="DE19">
        <v>0.23601808190909088</v>
      </c>
      <c r="DF19">
        <v>0.23680832740909089</v>
      </c>
      <c r="DG19">
        <v>1.9524205636818177</v>
      </c>
      <c r="DH19">
        <v>1.9532108091818177</v>
      </c>
      <c r="DI19">
        <v>1.9540010546818178</v>
      </c>
      <c r="DJ19">
        <v>0.98649965459090894</v>
      </c>
      <c r="DK19">
        <v>0.98728990009090889</v>
      </c>
      <c r="DL19">
        <v>0.98808014559090884</v>
      </c>
      <c r="DM19">
        <v>0.66452601822727264</v>
      </c>
      <c r="DN19">
        <v>0.66531626372727259</v>
      </c>
      <c r="DO19">
        <v>0.66610650922727255</v>
      </c>
      <c r="DP19">
        <v>0.50353920004545449</v>
      </c>
      <c r="DQ19">
        <v>0.50432944554545445</v>
      </c>
      <c r="DR19">
        <v>0.5051196910454544</v>
      </c>
      <c r="DS19">
        <v>0.40694710913636356</v>
      </c>
      <c r="DT19">
        <v>0.40773735463636357</v>
      </c>
      <c r="DU19">
        <v>0.40852760013636358</v>
      </c>
      <c r="DV19">
        <v>0.34255238186363629</v>
      </c>
      <c r="DW19">
        <v>0.3433426273636363</v>
      </c>
      <c r="DX19">
        <v>0.34413287286363631</v>
      </c>
      <c r="DY19">
        <v>2.5963678364090903</v>
      </c>
      <c r="DZ19">
        <v>2.5971580819090905</v>
      </c>
      <c r="EA19">
        <v>2.5979483274090902</v>
      </c>
      <c r="EB19">
        <v>1.3084732909545451</v>
      </c>
      <c r="EC19">
        <v>1.3092635364545451</v>
      </c>
      <c r="ED19">
        <v>1.3100537819545452</v>
      </c>
      <c r="EE19">
        <v>0.87917510913636354</v>
      </c>
      <c r="EF19">
        <v>0.87996535463636349</v>
      </c>
      <c r="EG19">
        <v>0.88075560013636345</v>
      </c>
      <c r="EH19">
        <v>0.66452601822727264</v>
      </c>
      <c r="EI19">
        <v>0.66531626372727259</v>
      </c>
      <c r="EJ19">
        <v>0.66610650922727255</v>
      </c>
      <c r="EK19">
        <v>0.5357365636818181</v>
      </c>
      <c r="EL19">
        <v>0.53652680918181805</v>
      </c>
      <c r="EM19">
        <v>0.53731705468181801</v>
      </c>
      <c r="EN19">
        <v>0.44987692731818174</v>
      </c>
      <c r="EO19">
        <v>0.45066717281818175</v>
      </c>
      <c r="EP19">
        <v>0.45145741831818176</v>
      </c>
    </row>
    <row r="20" spans="1:146" x14ac:dyDescent="0.2">
      <c r="A20" s="75"/>
      <c r="B20" s="35" t="s">
        <v>60</v>
      </c>
      <c r="C20">
        <v>17.300848909749998</v>
      </c>
      <c r="D20">
        <v>17.318315591849998</v>
      </c>
      <c r="E20">
        <v>17.335782273949999</v>
      </c>
      <c r="F20">
        <v>8.9048989097499991</v>
      </c>
      <c r="G20">
        <v>8.9223655918499993</v>
      </c>
      <c r="H20">
        <v>8.9398322739499996</v>
      </c>
      <c r="I20">
        <v>6.1062489097499997</v>
      </c>
      <c r="J20">
        <v>6.1237155918499999</v>
      </c>
      <c r="K20">
        <v>6.1411822739500002</v>
      </c>
      <c r="L20">
        <v>4.7069239097499995</v>
      </c>
      <c r="M20">
        <v>4.7243905918499998</v>
      </c>
      <c r="N20">
        <v>4.74185727395</v>
      </c>
      <c r="O20">
        <v>3.8673289097499994</v>
      </c>
      <c r="P20">
        <v>3.8847955918499997</v>
      </c>
      <c r="Q20">
        <v>3.9022622739499999</v>
      </c>
      <c r="R20">
        <v>3.3075989097499998</v>
      </c>
      <c r="S20">
        <v>3.3250655918500001</v>
      </c>
      <c r="T20">
        <v>3.3425322739499999</v>
      </c>
      <c r="U20">
        <v>34.09274890975</v>
      </c>
      <c r="V20">
        <v>34.110215591849993</v>
      </c>
      <c r="W20">
        <v>34.127682273949993</v>
      </c>
      <c r="X20">
        <v>17.300848909749998</v>
      </c>
      <c r="Y20">
        <v>17.318315591849998</v>
      </c>
      <c r="Z20">
        <v>17.335782273949999</v>
      </c>
      <c r="AA20">
        <v>11.703548909749999</v>
      </c>
      <c r="AB20">
        <v>11.72101559185</v>
      </c>
      <c r="AC20">
        <v>11.73848227395</v>
      </c>
      <c r="AD20">
        <v>8.9048989097499991</v>
      </c>
      <c r="AE20">
        <v>8.9223655918499993</v>
      </c>
      <c r="AF20">
        <v>8.9398322739499996</v>
      </c>
      <c r="AG20">
        <v>7.2257089097499989</v>
      </c>
      <c r="AH20">
        <v>7.2431755918499992</v>
      </c>
      <c r="AI20">
        <v>7.2606422739499994</v>
      </c>
      <c r="AJ20">
        <v>6.1062489097499997</v>
      </c>
      <c r="AK20">
        <v>6.1237155918499999</v>
      </c>
      <c r="AL20">
        <v>6.1411822739500002</v>
      </c>
      <c r="AM20">
        <v>50.884648909749998</v>
      </c>
      <c r="AN20">
        <v>50.902115591849991</v>
      </c>
      <c r="AO20">
        <v>50.919582273949992</v>
      </c>
      <c r="AP20">
        <v>25.696798909749997</v>
      </c>
      <c r="AQ20">
        <v>25.714265591849998</v>
      </c>
      <c r="AR20">
        <v>25.731732273949998</v>
      </c>
      <c r="AS20">
        <v>17.300848909749998</v>
      </c>
      <c r="AT20">
        <v>17.318315591849998</v>
      </c>
      <c r="AU20">
        <v>17.335782273949999</v>
      </c>
      <c r="AV20">
        <v>13.102873909749999</v>
      </c>
      <c r="AW20">
        <v>13.120340591849999</v>
      </c>
      <c r="AX20">
        <v>13.137807273949999</v>
      </c>
      <c r="AY20">
        <v>10.584088909749999</v>
      </c>
      <c r="AZ20">
        <v>10.60155559185</v>
      </c>
      <c r="BA20">
        <v>10.61902227395</v>
      </c>
      <c r="BB20">
        <v>8.9048989097499991</v>
      </c>
      <c r="BC20">
        <v>8.9223655918499993</v>
      </c>
      <c r="BD20">
        <v>8.9398322739499996</v>
      </c>
      <c r="BE20">
        <v>67.676548909749997</v>
      </c>
      <c r="BF20">
        <v>67.69401559184999</v>
      </c>
      <c r="BG20">
        <v>67.711482273949997</v>
      </c>
      <c r="BH20">
        <v>34.09274890975</v>
      </c>
      <c r="BI20">
        <v>34.110215591849993</v>
      </c>
      <c r="BJ20">
        <v>34.127682273949993</v>
      </c>
      <c r="BK20">
        <v>22.898148909749999</v>
      </c>
      <c r="BL20">
        <v>22.915615591849999</v>
      </c>
      <c r="BM20">
        <v>22.933082273949999</v>
      </c>
      <c r="BN20">
        <v>17.300848909749998</v>
      </c>
      <c r="BO20">
        <v>17.318315591849998</v>
      </c>
      <c r="BP20">
        <v>17.335782273949999</v>
      </c>
      <c r="BQ20">
        <v>13.942468909749998</v>
      </c>
      <c r="BR20">
        <v>13.959935591849998</v>
      </c>
      <c r="BS20">
        <v>13.977402273949998</v>
      </c>
      <c r="BT20">
        <v>11.703548909749999</v>
      </c>
      <c r="BU20">
        <v>11.72101559185</v>
      </c>
      <c r="BV20">
        <v>11.73848227395</v>
      </c>
      <c r="BW20">
        <v>8.1416307279318172</v>
      </c>
      <c r="BX20">
        <v>8.1590974100318174</v>
      </c>
      <c r="BY20">
        <v>8.1765640921318177</v>
      </c>
      <c r="BZ20">
        <v>4.3252898188409086</v>
      </c>
      <c r="CA20">
        <v>4.3427565009409088</v>
      </c>
      <c r="CB20">
        <v>4.3602231830409091</v>
      </c>
      <c r="CC20">
        <v>3.0531761824772725</v>
      </c>
      <c r="CD20">
        <v>3.0706428645772728</v>
      </c>
      <c r="CE20">
        <v>3.0881095466772726</v>
      </c>
      <c r="CF20">
        <v>2.4171193642954543</v>
      </c>
      <c r="CG20">
        <v>2.4345860463954545</v>
      </c>
      <c r="CH20">
        <v>2.4520527284954543</v>
      </c>
      <c r="CI20">
        <v>2.0354852733863633</v>
      </c>
      <c r="CJ20">
        <v>2.0529519554863636</v>
      </c>
      <c r="CK20">
        <v>2.0704186375863634</v>
      </c>
      <c r="CL20">
        <v>1.7810625461136365</v>
      </c>
      <c r="CM20">
        <v>1.7985292282136363</v>
      </c>
      <c r="CN20">
        <v>1.8159959103136365</v>
      </c>
      <c r="CO20">
        <v>15.774312546113634</v>
      </c>
      <c r="CP20">
        <v>15.791779228213635</v>
      </c>
      <c r="CQ20">
        <v>15.809245910313635</v>
      </c>
      <c r="CR20">
        <v>8.1416307279318172</v>
      </c>
      <c r="CS20">
        <v>8.1590974100318174</v>
      </c>
      <c r="CT20">
        <v>8.1765640921318177</v>
      </c>
      <c r="CU20">
        <v>5.5974034552045451</v>
      </c>
      <c r="CV20">
        <v>5.6148701373045453</v>
      </c>
      <c r="CW20">
        <v>5.6323368194045456</v>
      </c>
      <c r="CX20">
        <v>4.3252898188409086</v>
      </c>
      <c r="CY20">
        <v>4.3427565009409088</v>
      </c>
      <c r="CZ20">
        <v>4.3602231830409091</v>
      </c>
      <c r="DA20">
        <v>3.5620216370227267</v>
      </c>
      <c r="DB20">
        <v>3.5794883191227269</v>
      </c>
      <c r="DC20">
        <v>3.5969550012227272</v>
      </c>
      <c r="DD20">
        <v>3.0531761824772725</v>
      </c>
      <c r="DE20">
        <v>3.0706428645772728</v>
      </c>
      <c r="DF20">
        <v>3.0881095466772726</v>
      </c>
      <c r="DG20">
        <v>23.406994364295453</v>
      </c>
      <c r="DH20">
        <v>23.424461046395454</v>
      </c>
      <c r="DI20">
        <v>23.441927728495454</v>
      </c>
      <c r="DJ20">
        <v>11.957971637022727</v>
      </c>
      <c r="DK20">
        <v>11.975438319122727</v>
      </c>
      <c r="DL20">
        <v>11.992905001222727</v>
      </c>
      <c r="DM20">
        <v>8.141630727931819</v>
      </c>
      <c r="DN20">
        <v>8.1590974100318174</v>
      </c>
      <c r="DO20">
        <v>8.1765640921318177</v>
      </c>
      <c r="DP20">
        <v>6.2334602733863633</v>
      </c>
      <c r="DQ20">
        <v>6.2509269554863636</v>
      </c>
      <c r="DR20">
        <v>6.2683936375863638</v>
      </c>
      <c r="DS20">
        <v>5.0885580006590905</v>
      </c>
      <c r="DT20">
        <v>5.1060246827590907</v>
      </c>
      <c r="DU20">
        <v>5.123491364859091</v>
      </c>
      <c r="DV20">
        <v>4.3252898188409095</v>
      </c>
      <c r="DW20">
        <v>4.3427565009409088</v>
      </c>
      <c r="DX20">
        <v>4.3602231830409091</v>
      </c>
      <c r="DY20">
        <v>31.039676182477269</v>
      </c>
      <c r="DZ20">
        <v>31.057142864577269</v>
      </c>
      <c r="EA20">
        <v>31.074609546677269</v>
      </c>
      <c r="EB20">
        <v>15.774312546113634</v>
      </c>
      <c r="EC20">
        <v>15.791779228213635</v>
      </c>
      <c r="ED20">
        <v>15.809245910313635</v>
      </c>
      <c r="EE20">
        <v>10.68585800065909</v>
      </c>
      <c r="EF20">
        <v>10.70332468275909</v>
      </c>
      <c r="EG20">
        <v>10.720791364859091</v>
      </c>
      <c r="EH20">
        <v>8.1416307279318172</v>
      </c>
      <c r="EI20">
        <v>8.1590974100318174</v>
      </c>
      <c r="EJ20">
        <v>8.1765640921318177</v>
      </c>
      <c r="EK20">
        <v>6.6150943642954534</v>
      </c>
      <c r="EL20">
        <v>6.6325610463954536</v>
      </c>
      <c r="EM20">
        <v>6.6500277284954539</v>
      </c>
      <c r="EN20">
        <v>5.5974034552045451</v>
      </c>
      <c r="EO20">
        <v>5.6148701373045453</v>
      </c>
      <c r="EP20">
        <v>5.6323368194045456</v>
      </c>
    </row>
    <row r="21" spans="1:146" s="5" customFormat="1" x14ac:dyDescent="0.2">
      <c r="A21" s="75"/>
      <c r="B21" s="36" t="s">
        <v>61</v>
      </c>
      <c r="C21" s="5">
        <v>1.8162016500000001E-3</v>
      </c>
      <c r="D21" s="5">
        <v>2.8366833000000001E-3</v>
      </c>
      <c r="E21" s="5">
        <v>3.8571649500000003E-3</v>
      </c>
      <c r="F21" s="5">
        <v>1.5835966500000001E-3</v>
      </c>
      <c r="G21" s="5">
        <v>2.6040783000000002E-3</v>
      </c>
      <c r="H21" s="5">
        <v>3.62455995E-3</v>
      </c>
      <c r="I21" s="5">
        <v>1.5060616500000002E-3</v>
      </c>
      <c r="J21" s="5">
        <v>2.5265433000000006E-3</v>
      </c>
      <c r="K21" s="5">
        <v>3.5470249499999999E-3</v>
      </c>
      <c r="L21" s="5">
        <v>1.4672941500000001E-3</v>
      </c>
      <c r="M21" s="5">
        <v>2.4877758000000005E-3</v>
      </c>
      <c r="N21" s="5">
        <v>3.5082574500000002E-3</v>
      </c>
      <c r="O21" s="5">
        <v>1.4440336500000002E-3</v>
      </c>
      <c r="P21" s="5">
        <v>2.4645153000000001E-3</v>
      </c>
      <c r="Q21" s="5">
        <v>3.4849969500000003E-3</v>
      </c>
      <c r="R21" s="5">
        <v>1.4285266500000003E-3</v>
      </c>
      <c r="S21" s="5">
        <v>2.4490083000000005E-3</v>
      </c>
      <c r="T21" s="5">
        <v>3.4694899500000002E-3</v>
      </c>
      <c r="U21" s="5">
        <v>2.2814116500000001E-3</v>
      </c>
      <c r="V21" s="5">
        <v>3.3018933000000003E-3</v>
      </c>
      <c r="W21" s="5">
        <v>4.32237495E-3</v>
      </c>
      <c r="X21" s="5">
        <v>1.8162016500000001E-3</v>
      </c>
      <c r="Y21" s="5">
        <v>2.8366833000000001E-3</v>
      </c>
      <c r="Z21" s="5">
        <v>3.8571649500000003E-3</v>
      </c>
      <c r="AA21" s="5">
        <v>1.6611316500000002E-3</v>
      </c>
      <c r="AB21" s="5">
        <v>2.6816133000000003E-3</v>
      </c>
      <c r="AC21" s="5">
        <v>3.7020949500000001E-3</v>
      </c>
      <c r="AD21" s="5">
        <v>1.5835966500000001E-3</v>
      </c>
      <c r="AE21" s="5">
        <v>2.6040783000000002E-3</v>
      </c>
      <c r="AF21" s="5">
        <v>3.62455995E-3</v>
      </c>
      <c r="AG21" s="5">
        <v>1.5370756500000002E-3</v>
      </c>
      <c r="AH21" s="5">
        <v>2.5575573000000003E-3</v>
      </c>
      <c r="AI21" s="5">
        <v>3.5780389500000001E-3</v>
      </c>
      <c r="AJ21" s="5">
        <v>1.5060616500000002E-3</v>
      </c>
      <c r="AK21" s="5">
        <v>2.5265433000000006E-3</v>
      </c>
      <c r="AL21" s="5">
        <v>3.5470249499999999E-3</v>
      </c>
      <c r="AM21" s="5">
        <v>2.7466216499999999E-3</v>
      </c>
      <c r="AN21" s="5">
        <v>3.7671033E-3</v>
      </c>
      <c r="AO21" s="5">
        <v>4.7875849499999998E-3</v>
      </c>
      <c r="AP21" s="5">
        <v>2.0488066500000002E-3</v>
      </c>
      <c r="AQ21" s="5">
        <v>3.0692883000000004E-3</v>
      </c>
      <c r="AR21" s="5">
        <v>4.0897699499999997E-3</v>
      </c>
      <c r="AS21" s="5">
        <v>1.8162016500000001E-3</v>
      </c>
      <c r="AT21" s="5">
        <v>2.8366833000000001E-3</v>
      </c>
      <c r="AU21" s="5">
        <v>3.8571649499999998E-3</v>
      </c>
      <c r="AV21" s="5">
        <v>1.6998991500000002E-3</v>
      </c>
      <c r="AW21" s="5">
        <v>2.7203808000000004E-3</v>
      </c>
      <c r="AX21" s="5">
        <v>3.7408624500000001E-3</v>
      </c>
      <c r="AY21" s="5">
        <v>1.6301176500000002E-3</v>
      </c>
      <c r="AZ21" s="5">
        <v>2.6505993000000001E-3</v>
      </c>
      <c r="BA21" s="5">
        <v>3.6710809499999998E-3</v>
      </c>
      <c r="BB21" s="5">
        <v>1.5835966500000001E-3</v>
      </c>
      <c r="BC21" s="5">
        <v>2.6040783000000002E-3</v>
      </c>
      <c r="BD21" s="5">
        <v>3.62455995E-3</v>
      </c>
      <c r="BE21" s="5">
        <v>3.2118316500000001E-3</v>
      </c>
      <c r="BF21" s="5">
        <v>4.2323133000000002E-3</v>
      </c>
      <c r="BG21" s="5">
        <v>5.2527949500000004E-3</v>
      </c>
      <c r="BH21" s="5">
        <v>2.2814116500000001E-3</v>
      </c>
      <c r="BI21" s="5">
        <v>3.3018933000000003E-3</v>
      </c>
      <c r="BJ21" s="5">
        <v>4.32237495E-3</v>
      </c>
      <c r="BK21" s="5">
        <v>1.9712716500000001E-3</v>
      </c>
      <c r="BL21" s="5">
        <v>2.9917533000000003E-3</v>
      </c>
      <c r="BM21" s="5">
        <v>4.0122349500000005E-3</v>
      </c>
      <c r="BN21" s="5">
        <v>1.8162016500000001E-3</v>
      </c>
      <c r="BO21" s="5">
        <v>2.8366833000000001E-3</v>
      </c>
      <c r="BP21" s="5">
        <v>3.8571649500000003E-3</v>
      </c>
      <c r="BQ21" s="5">
        <v>1.7231596500000002E-3</v>
      </c>
      <c r="BR21" s="5">
        <v>2.7436413000000003E-3</v>
      </c>
      <c r="BS21" s="5">
        <v>3.7641229500000001E-3</v>
      </c>
      <c r="BT21" s="5">
        <v>1.6611316500000002E-3</v>
      </c>
      <c r="BU21" s="5">
        <v>2.6816133000000003E-3</v>
      </c>
      <c r="BV21" s="5">
        <v>3.7020949500000001E-3</v>
      </c>
      <c r="BW21" s="5">
        <v>1.562450740909091E-3</v>
      </c>
      <c r="BX21" s="5">
        <v>2.5829323909090911E-3</v>
      </c>
      <c r="BY21" s="5">
        <v>3.6034140409090909E-3</v>
      </c>
      <c r="BZ21" s="5">
        <v>1.4567211954545456E-3</v>
      </c>
      <c r="CA21" s="5">
        <v>2.4772028454545457E-3</v>
      </c>
      <c r="CB21" s="5">
        <v>3.4976844954545455E-3</v>
      </c>
      <c r="CC21" s="5">
        <v>1.4214780136363638E-3</v>
      </c>
      <c r="CD21" s="5">
        <v>2.4419596636363638E-3</v>
      </c>
      <c r="CE21" s="5">
        <v>3.4624413136363635E-3</v>
      </c>
      <c r="CF21" s="5">
        <v>1.4038564227272729E-3</v>
      </c>
      <c r="CG21" s="5">
        <v>2.4243380727272728E-3</v>
      </c>
      <c r="CH21" s="5">
        <v>3.444819722727273E-3</v>
      </c>
      <c r="CI21" s="5">
        <v>1.3932834681818183E-3</v>
      </c>
      <c r="CJ21" s="5">
        <v>2.4137651181818185E-3</v>
      </c>
      <c r="CK21" s="5">
        <v>3.4342467681818182E-3</v>
      </c>
      <c r="CL21" s="5">
        <v>1.3862348318181819E-3</v>
      </c>
      <c r="CM21" s="5">
        <v>2.4067164818181823E-3</v>
      </c>
      <c r="CN21" s="5">
        <v>3.427198131818182E-3</v>
      </c>
      <c r="CO21" s="5">
        <v>1.7739098318181818E-3</v>
      </c>
      <c r="CP21" s="5">
        <v>2.7943914818181819E-3</v>
      </c>
      <c r="CQ21" s="5">
        <v>3.8148731318181817E-3</v>
      </c>
      <c r="CR21" s="5">
        <v>1.562450740909091E-3</v>
      </c>
      <c r="CS21" s="5">
        <v>2.5829323909090911E-3</v>
      </c>
      <c r="CT21" s="5">
        <v>3.6034140409090909E-3</v>
      </c>
      <c r="CU21" s="5">
        <v>1.4919643772727273E-3</v>
      </c>
      <c r="CV21" s="5">
        <v>2.5124460272727277E-3</v>
      </c>
      <c r="CW21" s="5">
        <v>3.5329276772727274E-3</v>
      </c>
      <c r="CX21" s="5">
        <v>1.4567211954545456E-3</v>
      </c>
      <c r="CY21" s="5">
        <v>2.4772028454545457E-3</v>
      </c>
      <c r="CZ21" s="5">
        <v>3.4976844954545455E-3</v>
      </c>
      <c r="DA21" s="5">
        <v>1.4355752863636365E-3</v>
      </c>
      <c r="DB21" s="5">
        <v>2.4560569363636367E-3</v>
      </c>
      <c r="DC21" s="5">
        <v>3.4765385863636364E-3</v>
      </c>
      <c r="DD21" s="5">
        <v>1.4214780136363638E-3</v>
      </c>
      <c r="DE21" s="5">
        <v>2.4419596636363638E-3</v>
      </c>
      <c r="DF21" s="5">
        <v>3.4624413136363635E-3</v>
      </c>
      <c r="DG21" s="5">
        <v>1.9853689227272726E-3</v>
      </c>
      <c r="DH21" s="5">
        <v>3.0058505727272727E-3</v>
      </c>
      <c r="DI21" s="5">
        <v>4.0263322227272729E-3</v>
      </c>
      <c r="DJ21" s="5">
        <v>1.6681802863636364E-3</v>
      </c>
      <c r="DK21" s="5">
        <v>2.6886619363636365E-3</v>
      </c>
      <c r="DL21" s="5">
        <v>3.7091435863636363E-3</v>
      </c>
      <c r="DM21" s="5">
        <v>1.562450740909091E-3</v>
      </c>
      <c r="DN21" s="5">
        <v>2.5829323909090911E-3</v>
      </c>
      <c r="DO21" s="5">
        <v>3.6034140409090909E-3</v>
      </c>
      <c r="DP21" s="5">
        <v>1.5095859681818183E-3</v>
      </c>
      <c r="DQ21" s="5">
        <v>2.5300676181818187E-3</v>
      </c>
      <c r="DR21" s="5">
        <v>3.550549268181818E-3</v>
      </c>
      <c r="DS21" s="5">
        <v>1.4778671045454547E-3</v>
      </c>
      <c r="DT21" s="5">
        <v>2.4983487545454548E-3</v>
      </c>
      <c r="DU21" s="5">
        <v>3.5188304045454546E-3</v>
      </c>
      <c r="DV21" s="5">
        <v>1.4567211954545456E-3</v>
      </c>
      <c r="DW21" s="5">
        <v>2.4772028454545457E-3</v>
      </c>
      <c r="DX21" s="5">
        <v>3.4976844954545455E-3</v>
      </c>
      <c r="DY21" s="5">
        <v>2.1968280136363634E-3</v>
      </c>
      <c r="DZ21" s="5">
        <v>3.2173096636363635E-3</v>
      </c>
      <c r="EA21" s="5">
        <v>4.2377913136363628E-3</v>
      </c>
      <c r="EB21" s="5">
        <v>1.7739098318181818E-3</v>
      </c>
      <c r="EC21" s="5">
        <v>2.7943914818181819E-3</v>
      </c>
      <c r="ED21" s="5">
        <v>3.8148731318181817E-3</v>
      </c>
      <c r="EE21" s="5">
        <v>1.6329371045454546E-3</v>
      </c>
      <c r="EF21" s="5">
        <v>2.6534187545454546E-3</v>
      </c>
      <c r="EG21" s="5">
        <v>3.6739004045454543E-3</v>
      </c>
      <c r="EH21" s="5">
        <v>1.562450740909091E-3</v>
      </c>
      <c r="EI21" s="5">
        <v>2.5829323909090911E-3</v>
      </c>
      <c r="EJ21" s="5">
        <v>3.6034140409090909E-3</v>
      </c>
      <c r="EK21" s="5">
        <v>1.5201589227272728E-3</v>
      </c>
      <c r="EL21" s="5">
        <v>2.540640572727273E-3</v>
      </c>
      <c r="EM21" s="5">
        <v>3.5611222227272727E-3</v>
      </c>
      <c r="EN21" s="5">
        <v>1.4919643772727273E-3</v>
      </c>
      <c r="EO21" s="5">
        <v>2.5124460272727277E-3</v>
      </c>
      <c r="EP21" s="5">
        <v>3.5329276772727274E-3</v>
      </c>
    </row>
    <row r="23" spans="1:146" x14ac:dyDescent="0.2">
      <c r="B23" s="4" t="s">
        <v>115</v>
      </c>
    </row>
    <row r="24" spans="1:146" s="7" customFormat="1" x14ac:dyDescent="0.2">
      <c r="A24" s="75"/>
      <c r="B24" s="54" t="s">
        <v>76</v>
      </c>
      <c r="C24" s="55">
        <f t="shared" ref="C24:AH24" si="0">IF(C15=$C5,1,0)</f>
        <v>0</v>
      </c>
      <c r="D24" s="55">
        <f t="shared" si="0"/>
        <v>0</v>
      </c>
      <c r="E24" s="55">
        <f t="shared" si="0"/>
        <v>0</v>
      </c>
      <c r="F24" s="55">
        <f t="shared" si="0"/>
        <v>0</v>
      </c>
      <c r="G24" s="55">
        <f t="shared" si="0"/>
        <v>0</v>
      </c>
      <c r="H24" s="55">
        <f t="shared" si="0"/>
        <v>0</v>
      </c>
      <c r="I24" s="55">
        <f t="shared" si="0"/>
        <v>0</v>
      </c>
      <c r="J24" s="55">
        <f t="shared" si="0"/>
        <v>0</v>
      </c>
      <c r="K24" s="55">
        <f t="shared" si="0"/>
        <v>0</v>
      </c>
      <c r="L24" s="55">
        <f t="shared" si="0"/>
        <v>0</v>
      </c>
      <c r="M24" s="55">
        <f t="shared" si="0"/>
        <v>0</v>
      </c>
      <c r="N24" s="55">
        <f t="shared" si="0"/>
        <v>0</v>
      </c>
      <c r="O24" s="55">
        <f t="shared" si="0"/>
        <v>0</v>
      </c>
      <c r="P24" s="55">
        <f t="shared" si="0"/>
        <v>0</v>
      </c>
      <c r="Q24" s="55">
        <f t="shared" si="0"/>
        <v>0</v>
      </c>
      <c r="R24" s="55">
        <f t="shared" si="0"/>
        <v>0</v>
      </c>
      <c r="S24" s="55">
        <f t="shared" si="0"/>
        <v>0</v>
      </c>
      <c r="T24" s="55">
        <f t="shared" si="0"/>
        <v>0</v>
      </c>
      <c r="U24" s="55">
        <f t="shared" si="0"/>
        <v>0</v>
      </c>
      <c r="V24" s="55">
        <f t="shared" si="0"/>
        <v>0</v>
      </c>
      <c r="W24" s="55">
        <f t="shared" si="0"/>
        <v>0</v>
      </c>
      <c r="X24" s="55">
        <f t="shared" si="0"/>
        <v>0</v>
      </c>
      <c r="Y24" s="55">
        <f t="shared" si="0"/>
        <v>0</v>
      </c>
      <c r="Z24" s="55">
        <f t="shared" si="0"/>
        <v>0</v>
      </c>
      <c r="AA24" s="55">
        <f t="shared" si="0"/>
        <v>0</v>
      </c>
      <c r="AB24" s="55">
        <f t="shared" si="0"/>
        <v>0</v>
      </c>
      <c r="AC24" s="55">
        <f t="shared" si="0"/>
        <v>0</v>
      </c>
      <c r="AD24" s="55">
        <f t="shared" si="0"/>
        <v>0</v>
      </c>
      <c r="AE24" s="55">
        <f t="shared" si="0"/>
        <v>0</v>
      </c>
      <c r="AF24" s="55">
        <f t="shared" si="0"/>
        <v>0</v>
      </c>
      <c r="AG24" s="55">
        <f t="shared" si="0"/>
        <v>0</v>
      </c>
      <c r="AH24" s="55">
        <f t="shared" si="0"/>
        <v>0</v>
      </c>
      <c r="AI24" s="55">
        <f t="shared" ref="AI24:BN24" si="1">IF(AI15=$C5,1,0)</f>
        <v>0</v>
      </c>
      <c r="AJ24" s="55">
        <f t="shared" si="1"/>
        <v>0</v>
      </c>
      <c r="AK24" s="55">
        <f t="shared" si="1"/>
        <v>0</v>
      </c>
      <c r="AL24" s="55">
        <f t="shared" si="1"/>
        <v>0</v>
      </c>
      <c r="AM24" s="55">
        <f t="shared" si="1"/>
        <v>0</v>
      </c>
      <c r="AN24" s="55">
        <f t="shared" si="1"/>
        <v>0</v>
      </c>
      <c r="AO24" s="55">
        <f t="shared" si="1"/>
        <v>0</v>
      </c>
      <c r="AP24" s="55">
        <f t="shared" si="1"/>
        <v>0</v>
      </c>
      <c r="AQ24" s="55">
        <f t="shared" si="1"/>
        <v>0</v>
      </c>
      <c r="AR24" s="55">
        <f t="shared" si="1"/>
        <v>0</v>
      </c>
      <c r="AS24" s="55">
        <f t="shared" si="1"/>
        <v>0</v>
      </c>
      <c r="AT24" s="55">
        <f t="shared" si="1"/>
        <v>0</v>
      </c>
      <c r="AU24" s="55">
        <f t="shared" si="1"/>
        <v>0</v>
      </c>
      <c r="AV24" s="55">
        <f t="shared" si="1"/>
        <v>0</v>
      </c>
      <c r="AW24" s="55">
        <f t="shared" si="1"/>
        <v>0</v>
      </c>
      <c r="AX24" s="55">
        <f t="shared" si="1"/>
        <v>0</v>
      </c>
      <c r="AY24" s="55">
        <f t="shared" si="1"/>
        <v>0</v>
      </c>
      <c r="AZ24" s="55">
        <f t="shared" si="1"/>
        <v>0</v>
      </c>
      <c r="BA24" s="55">
        <f t="shared" si="1"/>
        <v>0</v>
      </c>
      <c r="BB24" s="55">
        <f t="shared" si="1"/>
        <v>0</v>
      </c>
      <c r="BC24" s="55">
        <f t="shared" si="1"/>
        <v>0</v>
      </c>
      <c r="BD24" s="55">
        <f t="shared" si="1"/>
        <v>0</v>
      </c>
      <c r="BE24" s="55">
        <f t="shared" si="1"/>
        <v>0</v>
      </c>
      <c r="BF24" s="55">
        <f t="shared" si="1"/>
        <v>0</v>
      </c>
      <c r="BG24" s="55">
        <f t="shared" si="1"/>
        <v>0</v>
      </c>
      <c r="BH24" s="55">
        <f t="shared" si="1"/>
        <v>0</v>
      </c>
      <c r="BI24" s="55">
        <f t="shared" si="1"/>
        <v>0</v>
      </c>
      <c r="BJ24" s="55">
        <f t="shared" si="1"/>
        <v>0</v>
      </c>
      <c r="BK24" s="55">
        <f t="shared" si="1"/>
        <v>0</v>
      </c>
      <c r="BL24" s="55">
        <f t="shared" si="1"/>
        <v>0</v>
      </c>
      <c r="BM24" s="55">
        <f t="shared" si="1"/>
        <v>0</v>
      </c>
      <c r="BN24" s="55">
        <f t="shared" si="1"/>
        <v>0</v>
      </c>
      <c r="BO24" s="55">
        <f t="shared" ref="BO24:CT24" si="2">IF(BO15=$C5,1,0)</f>
        <v>0</v>
      </c>
      <c r="BP24" s="55">
        <f t="shared" si="2"/>
        <v>0</v>
      </c>
      <c r="BQ24" s="55">
        <f t="shared" si="2"/>
        <v>0</v>
      </c>
      <c r="BR24" s="55">
        <f t="shared" si="2"/>
        <v>0</v>
      </c>
      <c r="BS24" s="55">
        <f t="shared" si="2"/>
        <v>0</v>
      </c>
      <c r="BT24" s="55">
        <f t="shared" si="2"/>
        <v>0</v>
      </c>
      <c r="BU24" s="55">
        <f t="shared" si="2"/>
        <v>0</v>
      </c>
      <c r="BV24" s="55">
        <f t="shared" si="2"/>
        <v>0</v>
      </c>
      <c r="BW24" s="55">
        <f t="shared" si="2"/>
        <v>1</v>
      </c>
      <c r="BX24" s="55">
        <f t="shared" si="2"/>
        <v>1</v>
      </c>
      <c r="BY24" s="55">
        <f t="shared" si="2"/>
        <v>1</v>
      </c>
      <c r="BZ24" s="55">
        <f t="shared" si="2"/>
        <v>1</v>
      </c>
      <c r="CA24" s="55">
        <f t="shared" si="2"/>
        <v>1</v>
      </c>
      <c r="CB24" s="55">
        <f t="shared" si="2"/>
        <v>1</v>
      </c>
      <c r="CC24" s="55">
        <f t="shared" si="2"/>
        <v>1</v>
      </c>
      <c r="CD24" s="55">
        <f t="shared" si="2"/>
        <v>1</v>
      </c>
      <c r="CE24" s="55">
        <f t="shared" si="2"/>
        <v>1</v>
      </c>
      <c r="CF24" s="55">
        <f t="shared" si="2"/>
        <v>1</v>
      </c>
      <c r="CG24" s="55">
        <f t="shared" si="2"/>
        <v>1</v>
      </c>
      <c r="CH24" s="55">
        <f t="shared" si="2"/>
        <v>1</v>
      </c>
      <c r="CI24" s="55">
        <f t="shared" si="2"/>
        <v>1</v>
      </c>
      <c r="CJ24" s="55">
        <f t="shared" si="2"/>
        <v>1</v>
      </c>
      <c r="CK24" s="55">
        <f t="shared" si="2"/>
        <v>1</v>
      </c>
      <c r="CL24" s="55">
        <f t="shared" si="2"/>
        <v>1</v>
      </c>
      <c r="CM24" s="55">
        <f t="shared" si="2"/>
        <v>1</v>
      </c>
      <c r="CN24" s="55">
        <f t="shared" si="2"/>
        <v>1</v>
      </c>
      <c r="CO24" s="55">
        <f t="shared" si="2"/>
        <v>1</v>
      </c>
      <c r="CP24" s="55">
        <f t="shared" si="2"/>
        <v>1</v>
      </c>
      <c r="CQ24" s="55">
        <f t="shared" si="2"/>
        <v>1</v>
      </c>
      <c r="CR24" s="55">
        <f t="shared" si="2"/>
        <v>1</v>
      </c>
      <c r="CS24" s="55">
        <f t="shared" si="2"/>
        <v>1</v>
      </c>
      <c r="CT24" s="55">
        <f t="shared" si="2"/>
        <v>1</v>
      </c>
      <c r="CU24" s="55">
        <f t="shared" ref="CU24:DZ24" si="3">IF(CU15=$C5,1,0)</f>
        <v>1</v>
      </c>
      <c r="CV24" s="55">
        <f t="shared" si="3"/>
        <v>1</v>
      </c>
      <c r="CW24" s="55">
        <f t="shared" si="3"/>
        <v>1</v>
      </c>
      <c r="CX24" s="55">
        <f t="shared" si="3"/>
        <v>1</v>
      </c>
      <c r="CY24" s="55">
        <f t="shared" si="3"/>
        <v>1</v>
      </c>
      <c r="CZ24" s="55">
        <f t="shared" si="3"/>
        <v>1</v>
      </c>
      <c r="DA24" s="55">
        <f t="shared" si="3"/>
        <v>1</v>
      </c>
      <c r="DB24" s="55">
        <f t="shared" si="3"/>
        <v>1</v>
      </c>
      <c r="DC24" s="55">
        <f t="shared" si="3"/>
        <v>1</v>
      </c>
      <c r="DD24" s="55">
        <f t="shared" si="3"/>
        <v>1</v>
      </c>
      <c r="DE24" s="55">
        <f t="shared" si="3"/>
        <v>1</v>
      </c>
      <c r="DF24" s="55">
        <f t="shared" si="3"/>
        <v>1</v>
      </c>
      <c r="DG24" s="55">
        <f t="shared" si="3"/>
        <v>1</v>
      </c>
      <c r="DH24" s="55">
        <f t="shared" si="3"/>
        <v>1</v>
      </c>
      <c r="DI24" s="55">
        <f t="shared" si="3"/>
        <v>1</v>
      </c>
      <c r="DJ24" s="55">
        <f t="shared" si="3"/>
        <v>1</v>
      </c>
      <c r="DK24" s="55">
        <f t="shared" si="3"/>
        <v>1</v>
      </c>
      <c r="DL24" s="55">
        <f t="shared" si="3"/>
        <v>1</v>
      </c>
      <c r="DM24" s="55">
        <f t="shared" si="3"/>
        <v>1</v>
      </c>
      <c r="DN24" s="55">
        <f t="shared" si="3"/>
        <v>1</v>
      </c>
      <c r="DO24" s="55">
        <f t="shared" si="3"/>
        <v>1</v>
      </c>
      <c r="DP24" s="55">
        <f t="shared" si="3"/>
        <v>1</v>
      </c>
      <c r="DQ24" s="55">
        <f t="shared" si="3"/>
        <v>1</v>
      </c>
      <c r="DR24" s="55">
        <f t="shared" si="3"/>
        <v>1</v>
      </c>
      <c r="DS24" s="55">
        <f t="shared" si="3"/>
        <v>1</v>
      </c>
      <c r="DT24" s="55">
        <f t="shared" si="3"/>
        <v>1</v>
      </c>
      <c r="DU24" s="55">
        <f t="shared" si="3"/>
        <v>1</v>
      </c>
      <c r="DV24" s="55">
        <f t="shared" si="3"/>
        <v>1</v>
      </c>
      <c r="DW24" s="55">
        <f t="shared" si="3"/>
        <v>1</v>
      </c>
      <c r="DX24" s="55">
        <f t="shared" si="3"/>
        <v>1</v>
      </c>
      <c r="DY24" s="55">
        <f t="shared" si="3"/>
        <v>1</v>
      </c>
      <c r="DZ24" s="55">
        <f t="shared" si="3"/>
        <v>1</v>
      </c>
      <c r="EA24" s="55">
        <f t="shared" ref="EA24:EP24" si="4">IF(EA15=$C5,1,0)</f>
        <v>1</v>
      </c>
      <c r="EB24" s="55">
        <f t="shared" si="4"/>
        <v>1</v>
      </c>
      <c r="EC24" s="55">
        <f t="shared" si="4"/>
        <v>1</v>
      </c>
      <c r="ED24" s="55">
        <f t="shared" si="4"/>
        <v>1</v>
      </c>
      <c r="EE24" s="55">
        <f t="shared" si="4"/>
        <v>1</v>
      </c>
      <c r="EF24" s="55">
        <f t="shared" si="4"/>
        <v>1</v>
      </c>
      <c r="EG24" s="55">
        <f t="shared" si="4"/>
        <v>1</v>
      </c>
      <c r="EH24" s="55">
        <f t="shared" si="4"/>
        <v>1</v>
      </c>
      <c r="EI24" s="55">
        <f t="shared" si="4"/>
        <v>1</v>
      </c>
      <c r="EJ24" s="55">
        <f t="shared" si="4"/>
        <v>1</v>
      </c>
      <c r="EK24" s="55">
        <f t="shared" si="4"/>
        <v>1</v>
      </c>
      <c r="EL24" s="55">
        <f t="shared" si="4"/>
        <v>1</v>
      </c>
      <c r="EM24" s="55">
        <f t="shared" si="4"/>
        <v>1</v>
      </c>
      <c r="EN24" s="55">
        <f t="shared" si="4"/>
        <v>1</v>
      </c>
      <c r="EO24" s="55">
        <f t="shared" si="4"/>
        <v>1</v>
      </c>
      <c r="EP24" s="55">
        <f t="shared" si="4"/>
        <v>1</v>
      </c>
    </row>
    <row r="25" spans="1:146" x14ac:dyDescent="0.2">
      <c r="A25" s="75"/>
      <c r="B25" s="52" t="s">
        <v>77</v>
      </c>
      <c r="C25" s="2">
        <f t="shared" ref="C25:AH25" si="5">IF(C16=(2*$C4),1,0)</f>
        <v>0</v>
      </c>
      <c r="D25" s="2">
        <f t="shared" si="5"/>
        <v>0</v>
      </c>
      <c r="E25" s="2">
        <f t="shared" si="5"/>
        <v>0</v>
      </c>
      <c r="F25" s="2">
        <f t="shared" si="5"/>
        <v>0</v>
      </c>
      <c r="G25" s="2">
        <f t="shared" si="5"/>
        <v>0</v>
      </c>
      <c r="H25" s="2">
        <f t="shared" si="5"/>
        <v>0</v>
      </c>
      <c r="I25" s="2">
        <f t="shared" si="5"/>
        <v>0</v>
      </c>
      <c r="J25" s="2">
        <f t="shared" si="5"/>
        <v>0</v>
      </c>
      <c r="K25" s="2">
        <f t="shared" si="5"/>
        <v>0</v>
      </c>
      <c r="L25" s="2">
        <f t="shared" si="5"/>
        <v>0</v>
      </c>
      <c r="M25" s="2">
        <f t="shared" si="5"/>
        <v>0</v>
      </c>
      <c r="N25" s="2">
        <f t="shared" si="5"/>
        <v>0</v>
      </c>
      <c r="O25" s="2">
        <f t="shared" si="5"/>
        <v>0</v>
      </c>
      <c r="P25" s="2">
        <f t="shared" si="5"/>
        <v>0</v>
      </c>
      <c r="Q25" s="2">
        <f t="shared" si="5"/>
        <v>0</v>
      </c>
      <c r="R25" s="2">
        <f t="shared" si="5"/>
        <v>0</v>
      </c>
      <c r="S25" s="2">
        <f t="shared" si="5"/>
        <v>0</v>
      </c>
      <c r="T25" s="2">
        <f t="shared" si="5"/>
        <v>0</v>
      </c>
      <c r="U25" s="2">
        <f t="shared" si="5"/>
        <v>0</v>
      </c>
      <c r="V25" s="2">
        <f t="shared" si="5"/>
        <v>0</v>
      </c>
      <c r="W25" s="2">
        <f t="shared" si="5"/>
        <v>0</v>
      </c>
      <c r="X25" s="2">
        <f t="shared" si="5"/>
        <v>0</v>
      </c>
      <c r="Y25" s="2">
        <f t="shared" si="5"/>
        <v>0</v>
      </c>
      <c r="Z25" s="2">
        <f t="shared" si="5"/>
        <v>0</v>
      </c>
      <c r="AA25" s="2">
        <f t="shared" si="5"/>
        <v>0</v>
      </c>
      <c r="AB25" s="2">
        <f t="shared" si="5"/>
        <v>0</v>
      </c>
      <c r="AC25" s="2">
        <f t="shared" si="5"/>
        <v>0</v>
      </c>
      <c r="AD25" s="2">
        <f t="shared" si="5"/>
        <v>0</v>
      </c>
      <c r="AE25" s="2">
        <f t="shared" si="5"/>
        <v>0</v>
      </c>
      <c r="AF25" s="2">
        <f t="shared" si="5"/>
        <v>0</v>
      </c>
      <c r="AG25" s="2">
        <f t="shared" si="5"/>
        <v>0</v>
      </c>
      <c r="AH25" s="2">
        <f t="shared" si="5"/>
        <v>0</v>
      </c>
      <c r="AI25" s="2">
        <f t="shared" ref="AI25:BN25" si="6">IF(AI16=(2*$C4),1,0)</f>
        <v>0</v>
      </c>
      <c r="AJ25" s="2">
        <f t="shared" si="6"/>
        <v>0</v>
      </c>
      <c r="AK25" s="2">
        <f t="shared" si="6"/>
        <v>0</v>
      </c>
      <c r="AL25" s="2">
        <f t="shared" si="6"/>
        <v>0</v>
      </c>
      <c r="AM25" s="2">
        <f t="shared" si="6"/>
        <v>1</v>
      </c>
      <c r="AN25" s="2">
        <f t="shared" si="6"/>
        <v>1</v>
      </c>
      <c r="AO25" s="2">
        <f t="shared" si="6"/>
        <v>1</v>
      </c>
      <c r="AP25" s="2">
        <f t="shared" si="6"/>
        <v>1</v>
      </c>
      <c r="AQ25" s="2">
        <f t="shared" si="6"/>
        <v>1</v>
      </c>
      <c r="AR25" s="2">
        <f t="shared" si="6"/>
        <v>1</v>
      </c>
      <c r="AS25" s="2">
        <f t="shared" si="6"/>
        <v>1</v>
      </c>
      <c r="AT25" s="2">
        <f t="shared" si="6"/>
        <v>1</v>
      </c>
      <c r="AU25" s="2">
        <f t="shared" si="6"/>
        <v>1</v>
      </c>
      <c r="AV25" s="2">
        <f t="shared" si="6"/>
        <v>1</v>
      </c>
      <c r="AW25" s="2">
        <f t="shared" si="6"/>
        <v>1</v>
      </c>
      <c r="AX25" s="2">
        <f t="shared" si="6"/>
        <v>1</v>
      </c>
      <c r="AY25" s="2">
        <f t="shared" si="6"/>
        <v>1</v>
      </c>
      <c r="AZ25" s="2">
        <f t="shared" si="6"/>
        <v>1</v>
      </c>
      <c r="BA25" s="2">
        <f t="shared" si="6"/>
        <v>1</v>
      </c>
      <c r="BB25" s="2">
        <f t="shared" si="6"/>
        <v>1</v>
      </c>
      <c r="BC25" s="2">
        <f t="shared" si="6"/>
        <v>1</v>
      </c>
      <c r="BD25" s="2">
        <f t="shared" si="6"/>
        <v>1</v>
      </c>
      <c r="BE25" s="2">
        <f t="shared" si="6"/>
        <v>0</v>
      </c>
      <c r="BF25" s="2">
        <f t="shared" si="6"/>
        <v>0</v>
      </c>
      <c r="BG25" s="2">
        <f t="shared" si="6"/>
        <v>0</v>
      </c>
      <c r="BH25" s="2">
        <f t="shared" si="6"/>
        <v>0</v>
      </c>
      <c r="BI25" s="2">
        <f t="shared" si="6"/>
        <v>0</v>
      </c>
      <c r="BJ25" s="2">
        <f t="shared" si="6"/>
        <v>0</v>
      </c>
      <c r="BK25" s="2">
        <f t="shared" si="6"/>
        <v>0</v>
      </c>
      <c r="BL25" s="2">
        <f t="shared" si="6"/>
        <v>0</v>
      </c>
      <c r="BM25" s="2">
        <f t="shared" si="6"/>
        <v>0</v>
      </c>
      <c r="BN25" s="2">
        <f t="shared" si="6"/>
        <v>0</v>
      </c>
      <c r="BO25" s="2">
        <f t="shared" ref="BO25:CT25" si="7">IF(BO16=(2*$C4),1,0)</f>
        <v>0</v>
      </c>
      <c r="BP25" s="2">
        <f t="shared" si="7"/>
        <v>0</v>
      </c>
      <c r="BQ25" s="2">
        <f t="shared" si="7"/>
        <v>0</v>
      </c>
      <c r="BR25" s="2">
        <f t="shared" si="7"/>
        <v>0</v>
      </c>
      <c r="BS25" s="2">
        <f t="shared" si="7"/>
        <v>0</v>
      </c>
      <c r="BT25" s="2">
        <f t="shared" si="7"/>
        <v>0</v>
      </c>
      <c r="BU25" s="2">
        <f t="shared" si="7"/>
        <v>0</v>
      </c>
      <c r="BV25" s="2">
        <f t="shared" si="7"/>
        <v>0</v>
      </c>
      <c r="BW25" s="2">
        <f t="shared" si="7"/>
        <v>0</v>
      </c>
      <c r="BX25" s="2">
        <f t="shared" si="7"/>
        <v>0</v>
      </c>
      <c r="BY25" s="2">
        <f t="shared" si="7"/>
        <v>0</v>
      </c>
      <c r="BZ25" s="2">
        <f t="shared" si="7"/>
        <v>0</v>
      </c>
      <c r="CA25" s="2">
        <f t="shared" si="7"/>
        <v>0</v>
      </c>
      <c r="CB25" s="2">
        <f t="shared" si="7"/>
        <v>0</v>
      </c>
      <c r="CC25" s="2">
        <f t="shared" si="7"/>
        <v>0</v>
      </c>
      <c r="CD25" s="2">
        <f t="shared" si="7"/>
        <v>0</v>
      </c>
      <c r="CE25" s="2">
        <f t="shared" si="7"/>
        <v>0</v>
      </c>
      <c r="CF25" s="2">
        <f t="shared" si="7"/>
        <v>0</v>
      </c>
      <c r="CG25" s="2">
        <f t="shared" si="7"/>
        <v>0</v>
      </c>
      <c r="CH25" s="2">
        <f t="shared" si="7"/>
        <v>0</v>
      </c>
      <c r="CI25" s="2">
        <f t="shared" si="7"/>
        <v>0</v>
      </c>
      <c r="CJ25" s="2">
        <f t="shared" si="7"/>
        <v>0</v>
      </c>
      <c r="CK25" s="2">
        <f t="shared" si="7"/>
        <v>0</v>
      </c>
      <c r="CL25" s="2">
        <f t="shared" si="7"/>
        <v>0</v>
      </c>
      <c r="CM25" s="2">
        <f t="shared" si="7"/>
        <v>0</v>
      </c>
      <c r="CN25" s="2">
        <f t="shared" si="7"/>
        <v>0</v>
      </c>
      <c r="CO25" s="2">
        <f t="shared" si="7"/>
        <v>0</v>
      </c>
      <c r="CP25" s="2">
        <f t="shared" si="7"/>
        <v>0</v>
      </c>
      <c r="CQ25" s="2">
        <f t="shared" si="7"/>
        <v>0</v>
      </c>
      <c r="CR25" s="2">
        <f t="shared" si="7"/>
        <v>0</v>
      </c>
      <c r="CS25" s="2">
        <f t="shared" si="7"/>
        <v>0</v>
      </c>
      <c r="CT25" s="2">
        <f t="shared" si="7"/>
        <v>0</v>
      </c>
      <c r="CU25" s="2">
        <f t="shared" ref="CU25:DZ25" si="8">IF(CU16=(2*$C4),1,0)</f>
        <v>0</v>
      </c>
      <c r="CV25" s="2">
        <f t="shared" si="8"/>
        <v>0</v>
      </c>
      <c r="CW25" s="2">
        <f t="shared" si="8"/>
        <v>0</v>
      </c>
      <c r="CX25" s="2">
        <f t="shared" si="8"/>
        <v>0</v>
      </c>
      <c r="CY25" s="2">
        <f t="shared" si="8"/>
        <v>0</v>
      </c>
      <c r="CZ25" s="2">
        <f t="shared" si="8"/>
        <v>0</v>
      </c>
      <c r="DA25" s="2">
        <f t="shared" si="8"/>
        <v>0</v>
      </c>
      <c r="DB25" s="2">
        <f t="shared" si="8"/>
        <v>0</v>
      </c>
      <c r="DC25" s="2">
        <f t="shared" si="8"/>
        <v>0</v>
      </c>
      <c r="DD25" s="2">
        <f t="shared" si="8"/>
        <v>0</v>
      </c>
      <c r="DE25" s="2">
        <f t="shared" si="8"/>
        <v>0</v>
      </c>
      <c r="DF25" s="2">
        <f t="shared" si="8"/>
        <v>0</v>
      </c>
      <c r="DG25" s="2">
        <f t="shared" si="8"/>
        <v>1</v>
      </c>
      <c r="DH25" s="2">
        <f t="shared" si="8"/>
        <v>1</v>
      </c>
      <c r="DI25" s="2">
        <f t="shared" si="8"/>
        <v>1</v>
      </c>
      <c r="DJ25" s="2">
        <f t="shared" si="8"/>
        <v>1</v>
      </c>
      <c r="DK25" s="2">
        <f t="shared" si="8"/>
        <v>1</v>
      </c>
      <c r="DL25" s="2">
        <f t="shared" si="8"/>
        <v>1</v>
      </c>
      <c r="DM25" s="2">
        <f t="shared" si="8"/>
        <v>1</v>
      </c>
      <c r="DN25" s="2">
        <f t="shared" si="8"/>
        <v>1</v>
      </c>
      <c r="DO25" s="2">
        <f t="shared" si="8"/>
        <v>1</v>
      </c>
      <c r="DP25" s="2">
        <f t="shared" si="8"/>
        <v>1</v>
      </c>
      <c r="DQ25" s="2">
        <f t="shared" si="8"/>
        <v>1</v>
      </c>
      <c r="DR25" s="2">
        <f t="shared" si="8"/>
        <v>1</v>
      </c>
      <c r="DS25" s="2">
        <f t="shared" si="8"/>
        <v>1</v>
      </c>
      <c r="DT25" s="2">
        <f t="shared" si="8"/>
        <v>1</v>
      </c>
      <c r="DU25" s="2">
        <f t="shared" si="8"/>
        <v>1</v>
      </c>
      <c r="DV25" s="2">
        <f t="shared" si="8"/>
        <v>1</v>
      </c>
      <c r="DW25" s="2">
        <f t="shared" si="8"/>
        <v>1</v>
      </c>
      <c r="DX25" s="2">
        <f t="shared" si="8"/>
        <v>1</v>
      </c>
      <c r="DY25" s="2">
        <f t="shared" si="8"/>
        <v>0</v>
      </c>
      <c r="DZ25" s="2">
        <f t="shared" si="8"/>
        <v>0</v>
      </c>
      <c r="EA25" s="2">
        <f t="shared" ref="EA25:EP25" si="9">IF(EA16=(2*$C4),1,0)</f>
        <v>0</v>
      </c>
      <c r="EB25" s="2">
        <f t="shared" si="9"/>
        <v>0</v>
      </c>
      <c r="EC25" s="2">
        <f t="shared" si="9"/>
        <v>0</v>
      </c>
      <c r="ED25" s="2">
        <f t="shared" si="9"/>
        <v>0</v>
      </c>
      <c r="EE25" s="2">
        <f t="shared" si="9"/>
        <v>0</v>
      </c>
      <c r="EF25" s="2">
        <f t="shared" si="9"/>
        <v>0</v>
      </c>
      <c r="EG25" s="2">
        <f t="shared" si="9"/>
        <v>0</v>
      </c>
      <c r="EH25" s="2">
        <f t="shared" si="9"/>
        <v>0</v>
      </c>
      <c r="EI25" s="2">
        <f t="shared" si="9"/>
        <v>0</v>
      </c>
      <c r="EJ25" s="2">
        <f t="shared" si="9"/>
        <v>0</v>
      </c>
      <c r="EK25" s="2">
        <f t="shared" si="9"/>
        <v>0</v>
      </c>
      <c r="EL25" s="2">
        <f t="shared" si="9"/>
        <v>0</v>
      </c>
      <c r="EM25" s="2">
        <f t="shared" si="9"/>
        <v>0</v>
      </c>
      <c r="EN25" s="2">
        <f t="shared" si="9"/>
        <v>0</v>
      </c>
      <c r="EO25" s="2">
        <f t="shared" si="9"/>
        <v>0</v>
      </c>
      <c r="EP25" s="2">
        <f t="shared" si="9"/>
        <v>0</v>
      </c>
    </row>
    <row r="26" spans="1:146" x14ac:dyDescent="0.2">
      <c r="A26" s="75"/>
      <c r="B26" s="52" t="s">
        <v>109</v>
      </c>
      <c r="C26" s="2">
        <f t="shared" ref="C26:AH26" si="10">IF(C17=$C6,1,0)</f>
        <v>0</v>
      </c>
      <c r="D26" s="2">
        <f t="shared" si="10"/>
        <v>0</v>
      </c>
      <c r="E26" s="2">
        <f t="shared" si="10"/>
        <v>0</v>
      </c>
      <c r="F26" s="2">
        <f t="shared" si="10"/>
        <v>0</v>
      </c>
      <c r="G26" s="2">
        <f t="shared" si="10"/>
        <v>0</v>
      </c>
      <c r="H26" s="2">
        <f t="shared" si="10"/>
        <v>0</v>
      </c>
      <c r="I26" s="2">
        <f t="shared" si="10"/>
        <v>0</v>
      </c>
      <c r="J26" s="2">
        <f t="shared" si="10"/>
        <v>0</v>
      </c>
      <c r="K26" s="2">
        <f t="shared" si="10"/>
        <v>0</v>
      </c>
      <c r="L26" s="2">
        <f t="shared" si="10"/>
        <v>0</v>
      </c>
      <c r="M26" s="2">
        <f t="shared" si="10"/>
        <v>0</v>
      </c>
      <c r="N26" s="2">
        <f t="shared" si="10"/>
        <v>0</v>
      </c>
      <c r="O26" s="2">
        <f t="shared" si="10"/>
        <v>0</v>
      </c>
      <c r="P26" s="2">
        <f t="shared" si="10"/>
        <v>0</v>
      </c>
      <c r="Q26" s="2">
        <f t="shared" si="10"/>
        <v>0</v>
      </c>
      <c r="R26" s="2">
        <f t="shared" si="10"/>
        <v>1</v>
      </c>
      <c r="S26" s="2">
        <f t="shared" si="10"/>
        <v>1</v>
      </c>
      <c r="T26" s="2">
        <f t="shared" si="10"/>
        <v>1</v>
      </c>
      <c r="U26" s="2">
        <f t="shared" si="10"/>
        <v>0</v>
      </c>
      <c r="V26" s="2">
        <f t="shared" si="10"/>
        <v>0</v>
      </c>
      <c r="W26" s="2">
        <f t="shared" si="10"/>
        <v>0</v>
      </c>
      <c r="X26" s="2">
        <f t="shared" si="10"/>
        <v>0</v>
      </c>
      <c r="Y26" s="2">
        <f t="shared" si="10"/>
        <v>0</v>
      </c>
      <c r="Z26" s="2">
        <f t="shared" si="10"/>
        <v>0</v>
      </c>
      <c r="AA26" s="2">
        <f t="shared" si="10"/>
        <v>0</v>
      </c>
      <c r="AB26" s="2">
        <f t="shared" si="10"/>
        <v>0</v>
      </c>
      <c r="AC26" s="2">
        <f t="shared" si="10"/>
        <v>0</v>
      </c>
      <c r="AD26" s="2">
        <f t="shared" si="10"/>
        <v>0</v>
      </c>
      <c r="AE26" s="2">
        <f t="shared" si="10"/>
        <v>0</v>
      </c>
      <c r="AF26" s="2">
        <f t="shared" si="10"/>
        <v>0</v>
      </c>
      <c r="AG26" s="2">
        <f t="shared" si="10"/>
        <v>0</v>
      </c>
      <c r="AH26" s="2">
        <f t="shared" si="10"/>
        <v>0</v>
      </c>
      <c r="AI26" s="2">
        <f t="shared" ref="AI26:BN26" si="11">IF(AI17=$C6,1,0)</f>
        <v>0</v>
      </c>
      <c r="AJ26" s="2">
        <f t="shared" si="11"/>
        <v>1</v>
      </c>
      <c r="AK26" s="2">
        <f t="shared" si="11"/>
        <v>1</v>
      </c>
      <c r="AL26" s="2">
        <f t="shared" si="11"/>
        <v>1</v>
      </c>
      <c r="AM26" s="2">
        <f t="shared" si="11"/>
        <v>0</v>
      </c>
      <c r="AN26" s="2">
        <f t="shared" si="11"/>
        <v>0</v>
      </c>
      <c r="AO26" s="2">
        <f t="shared" si="11"/>
        <v>0</v>
      </c>
      <c r="AP26" s="2">
        <f t="shared" si="11"/>
        <v>0</v>
      </c>
      <c r="AQ26" s="2">
        <f t="shared" si="11"/>
        <v>0</v>
      </c>
      <c r="AR26" s="2">
        <f t="shared" si="11"/>
        <v>0</v>
      </c>
      <c r="AS26" s="2">
        <f t="shared" si="11"/>
        <v>0</v>
      </c>
      <c r="AT26" s="2">
        <f t="shared" si="11"/>
        <v>0</v>
      </c>
      <c r="AU26" s="2">
        <f t="shared" si="11"/>
        <v>0</v>
      </c>
      <c r="AV26" s="2">
        <f t="shared" si="11"/>
        <v>0</v>
      </c>
      <c r="AW26" s="2">
        <f t="shared" si="11"/>
        <v>0</v>
      </c>
      <c r="AX26" s="2">
        <f t="shared" si="11"/>
        <v>0</v>
      </c>
      <c r="AY26" s="2">
        <f t="shared" si="11"/>
        <v>0</v>
      </c>
      <c r="AZ26" s="2">
        <f t="shared" si="11"/>
        <v>0</v>
      </c>
      <c r="BA26" s="2">
        <f t="shared" si="11"/>
        <v>0</v>
      </c>
      <c r="BB26" s="2">
        <f t="shared" si="11"/>
        <v>1</v>
      </c>
      <c r="BC26" s="2">
        <f t="shared" si="11"/>
        <v>1</v>
      </c>
      <c r="BD26" s="2">
        <f t="shared" si="11"/>
        <v>1</v>
      </c>
      <c r="BE26" s="2">
        <f t="shared" si="11"/>
        <v>0</v>
      </c>
      <c r="BF26" s="2">
        <f t="shared" si="11"/>
        <v>0</v>
      </c>
      <c r="BG26" s="2">
        <f t="shared" si="11"/>
        <v>0</v>
      </c>
      <c r="BH26" s="2">
        <f t="shared" si="11"/>
        <v>0</v>
      </c>
      <c r="BI26" s="2">
        <f t="shared" si="11"/>
        <v>0</v>
      </c>
      <c r="BJ26" s="2">
        <f t="shared" si="11"/>
        <v>0</v>
      </c>
      <c r="BK26" s="2">
        <f t="shared" si="11"/>
        <v>0</v>
      </c>
      <c r="BL26" s="2">
        <f t="shared" si="11"/>
        <v>0</v>
      </c>
      <c r="BM26" s="2">
        <f t="shared" si="11"/>
        <v>0</v>
      </c>
      <c r="BN26" s="2">
        <f t="shared" si="11"/>
        <v>0</v>
      </c>
      <c r="BO26" s="2">
        <f t="shared" ref="BO26:CT26" si="12">IF(BO17=$C6,1,0)</f>
        <v>0</v>
      </c>
      <c r="BP26" s="2">
        <f t="shared" si="12"/>
        <v>0</v>
      </c>
      <c r="BQ26" s="2">
        <f t="shared" si="12"/>
        <v>0</v>
      </c>
      <c r="BR26" s="2">
        <f t="shared" si="12"/>
        <v>0</v>
      </c>
      <c r="BS26" s="2">
        <f t="shared" si="12"/>
        <v>0</v>
      </c>
      <c r="BT26" s="2">
        <f t="shared" si="12"/>
        <v>1</v>
      </c>
      <c r="BU26" s="2">
        <f t="shared" si="12"/>
        <v>1</v>
      </c>
      <c r="BV26" s="2">
        <f t="shared" si="12"/>
        <v>1</v>
      </c>
      <c r="BW26" s="2">
        <f t="shared" si="12"/>
        <v>0</v>
      </c>
      <c r="BX26" s="2">
        <f t="shared" si="12"/>
        <v>0</v>
      </c>
      <c r="BY26" s="2">
        <f t="shared" si="12"/>
        <v>0</v>
      </c>
      <c r="BZ26" s="2">
        <f t="shared" si="12"/>
        <v>0</v>
      </c>
      <c r="CA26" s="2">
        <f t="shared" si="12"/>
        <v>0</v>
      </c>
      <c r="CB26" s="2">
        <f t="shared" si="12"/>
        <v>0</v>
      </c>
      <c r="CC26" s="2">
        <f t="shared" si="12"/>
        <v>0</v>
      </c>
      <c r="CD26" s="2">
        <f t="shared" si="12"/>
        <v>0</v>
      </c>
      <c r="CE26" s="2">
        <f t="shared" si="12"/>
        <v>0</v>
      </c>
      <c r="CF26" s="2">
        <f t="shared" si="12"/>
        <v>0</v>
      </c>
      <c r="CG26" s="2">
        <f t="shared" si="12"/>
        <v>0</v>
      </c>
      <c r="CH26" s="2">
        <f t="shared" si="12"/>
        <v>0</v>
      </c>
      <c r="CI26" s="2">
        <f t="shared" si="12"/>
        <v>0</v>
      </c>
      <c r="CJ26" s="2">
        <f t="shared" si="12"/>
        <v>0</v>
      </c>
      <c r="CK26" s="2">
        <f t="shared" si="12"/>
        <v>0</v>
      </c>
      <c r="CL26" s="2">
        <f t="shared" si="12"/>
        <v>1</v>
      </c>
      <c r="CM26" s="2">
        <f t="shared" si="12"/>
        <v>1</v>
      </c>
      <c r="CN26" s="2">
        <f t="shared" si="12"/>
        <v>1</v>
      </c>
      <c r="CO26" s="2">
        <f t="shared" si="12"/>
        <v>0</v>
      </c>
      <c r="CP26" s="2">
        <f t="shared" si="12"/>
        <v>0</v>
      </c>
      <c r="CQ26" s="2">
        <f t="shared" si="12"/>
        <v>0</v>
      </c>
      <c r="CR26" s="2">
        <f t="shared" si="12"/>
        <v>0</v>
      </c>
      <c r="CS26" s="2">
        <f t="shared" si="12"/>
        <v>0</v>
      </c>
      <c r="CT26" s="2">
        <f t="shared" si="12"/>
        <v>0</v>
      </c>
      <c r="CU26" s="2">
        <f t="shared" ref="CU26:DZ26" si="13">IF(CU17=$C6,1,0)</f>
        <v>0</v>
      </c>
      <c r="CV26" s="2">
        <f t="shared" si="13"/>
        <v>0</v>
      </c>
      <c r="CW26" s="2">
        <f t="shared" si="13"/>
        <v>0</v>
      </c>
      <c r="CX26" s="2">
        <f t="shared" si="13"/>
        <v>0</v>
      </c>
      <c r="CY26" s="2">
        <f t="shared" si="13"/>
        <v>0</v>
      </c>
      <c r="CZ26" s="2">
        <f t="shared" si="13"/>
        <v>0</v>
      </c>
      <c r="DA26" s="2">
        <f t="shared" si="13"/>
        <v>0</v>
      </c>
      <c r="DB26" s="2">
        <f t="shared" si="13"/>
        <v>0</v>
      </c>
      <c r="DC26" s="2">
        <f t="shared" si="13"/>
        <v>0</v>
      </c>
      <c r="DD26" s="2">
        <f t="shared" si="13"/>
        <v>1</v>
      </c>
      <c r="DE26" s="2">
        <f t="shared" si="13"/>
        <v>1</v>
      </c>
      <c r="DF26" s="2">
        <f t="shared" si="13"/>
        <v>1</v>
      </c>
      <c r="DG26" s="2">
        <f t="shared" si="13"/>
        <v>0</v>
      </c>
      <c r="DH26" s="2">
        <f t="shared" si="13"/>
        <v>0</v>
      </c>
      <c r="DI26" s="2">
        <f t="shared" si="13"/>
        <v>0</v>
      </c>
      <c r="DJ26" s="2">
        <f t="shared" si="13"/>
        <v>0</v>
      </c>
      <c r="DK26" s="2">
        <f t="shared" si="13"/>
        <v>0</v>
      </c>
      <c r="DL26" s="2">
        <f t="shared" si="13"/>
        <v>0</v>
      </c>
      <c r="DM26" s="2">
        <f t="shared" si="13"/>
        <v>0</v>
      </c>
      <c r="DN26" s="2">
        <f t="shared" si="13"/>
        <v>0</v>
      </c>
      <c r="DO26" s="2">
        <f t="shared" si="13"/>
        <v>0</v>
      </c>
      <c r="DP26" s="2">
        <f t="shared" si="13"/>
        <v>0</v>
      </c>
      <c r="DQ26" s="2">
        <f t="shared" si="13"/>
        <v>0</v>
      </c>
      <c r="DR26" s="2">
        <f t="shared" si="13"/>
        <v>0</v>
      </c>
      <c r="DS26" s="2">
        <f t="shared" si="13"/>
        <v>0</v>
      </c>
      <c r="DT26" s="2">
        <f t="shared" si="13"/>
        <v>0</v>
      </c>
      <c r="DU26" s="2">
        <f t="shared" si="13"/>
        <v>0</v>
      </c>
      <c r="DV26" s="2">
        <f t="shared" si="13"/>
        <v>1</v>
      </c>
      <c r="DW26" s="2">
        <f t="shared" si="13"/>
        <v>1</v>
      </c>
      <c r="DX26" s="2">
        <f t="shared" si="13"/>
        <v>1</v>
      </c>
      <c r="DY26" s="2">
        <f t="shared" si="13"/>
        <v>0</v>
      </c>
      <c r="DZ26" s="2">
        <f t="shared" si="13"/>
        <v>0</v>
      </c>
      <c r="EA26" s="2">
        <f t="shared" ref="EA26:EP26" si="14">IF(EA17=$C6,1,0)</f>
        <v>0</v>
      </c>
      <c r="EB26" s="2">
        <f t="shared" si="14"/>
        <v>0</v>
      </c>
      <c r="EC26" s="2">
        <f t="shared" si="14"/>
        <v>0</v>
      </c>
      <c r="ED26" s="2">
        <f t="shared" si="14"/>
        <v>0</v>
      </c>
      <c r="EE26" s="2">
        <f t="shared" si="14"/>
        <v>0</v>
      </c>
      <c r="EF26" s="2">
        <f t="shared" si="14"/>
        <v>0</v>
      </c>
      <c r="EG26" s="2">
        <f t="shared" si="14"/>
        <v>0</v>
      </c>
      <c r="EH26" s="2">
        <f t="shared" si="14"/>
        <v>0</v>
      </c>
      <c r="EI26" s="2">
        <f t="shared" si="14"/>
        <v>0</v>
      </c>
      <c r="EJ26" s="2">
        <f t="shared" si="14"/>
        <v>0</v>
      </c>
      <c r="EK26" s="2">
        <f t="shared" si="14"/>
        <v>0</v>
      </c>
      <c r="EL26" s="2">
        <f t="shared" si="14"/>
        <v>0</v>
      </c>
      <c r="EM26" s="2">
        <f t="shared" si="14"/>
        <v>0</v>
      </c>
      <c r="EN26" s="2">
        <f t="shared" si="14"/>
        <v>1</v>
      </c>
      <c r="EO26" s="2">
        <f t="shared" si="14"/>
        <v>1</v>
      </c>
      <c r="EP26" s="2">
        <f t="shared" si="14"/>
        <v>1</v>
      </c>
    </row>
    <row r="27" spans="1:146" s="5" customFormat="1" x14ac:dyDescent="0.2">
      <c r="A27" s="75"/>
      <c r="B27" s="56" t="s">
        <v>78</v>
      </c>
      <c r="C27" s="57">
        <f t="shared" ref="C27:AH27" si="15">IF(C18=$C9,1,0)</f>
        <v>0</v>
      </c>
      <c r="D27" s="57">
        <f t="shared" si="15"/>
        <v>1</v>
      </c>
      <c r="E27" s="57">
        <f t="shared" si="15"/>
        <v>0</v>
      </c>
      <c r="F27" s="57">
        <f t="shared" si="15"/>
        <v>0</v>
      </c>
      <c r="G27" s="57">
        <f t="shared" si="15"/>
        <v>1</v>
      </c>
      <c r="H27" s="57">
        <f t="shared" si="15"/>
        <v>0</v>
      </c>
      <c r="I27" s="57">
        <f t="shared" si="15"/>
        <v>0</v>
      </c>
      <c r="J27" s="57">
        <f t="shared" si="15"/>
        <v>1</v>
      </c>
      <c r="K27" s="57">
        <f t="shared" si="15"/>
        <v>0</v>
      </c>
      <c r="L27" s="57">
        <f t="shared" si="15"/>
        <v>0</v>
      </c>
      <c r="M27" s="57">
        <f t="shared" si="15"/>
        <v>1</v>
      </c>
      <c r="N27" s="57">
        <f t="shared" si="15"/>
        <v>0</v>
      </c>
      <c r="O27" s="57">
        <f t="shared" si="15"/>
        <v>0</v>
      </c>
      <c r="P27" s="57">
        <f t="shared" si="15"/>
        <v>1</v>
      </c>
      <c r="Q27" s="57">
        <f t="shared" si="15"/>
        <v>0</v>
      </c>
      <c r="R27" s="57">
        <f t="shared" si="15"/>
        <v>0</v>
      </c>
      <c r="S27" s="57">
        <f t="shared" si="15"/>
        <v>1</v>
      </c>
      <c r="T27" s="57">
        <f t="shared" si="15"/>
        <v>0</v>
      </c>
      <c r="U27" s="57">
        <f t="shared" si="15"/>
        <v>0</v>
      </c>
      <c r="V27" s="57">
        <f t="shared" si="15"/>
        <v>1</v>
      </c>
      <c r="W27" s="57">
        <f t="shared" si="15"/>
        <v>0</v>
      </c>
      <c r="X27" s="57">
        <f t="shared" si="15"/>
        <v>0</v>
      </c>
      <c r="Y27" s="57">
        <f t="shared" si="15"/>
        <v>1</v>
      </c>
      <c r="Z27" s="57">
        <f t="shared" si="15"/>
        <v>0</v>
      </c>
      <c r="AA27" s="57">
        <f t="shared" si="15"/>
        <v>0</v>
      </c>
      <c r="AB27" s="57">
        <f t="shared" si="15"/>
        <v>1</v>
      </c>
      <c r="AC27" s="57">
        <f t="shared" si="15"/>
        <v>0</v>
      </c>
      <c r="AD27" s="57">
        <f t="shared" si="15"/>
        <v>0</v>
      </c>
      <c r="AE27" s="57">
        <f t="shared" si="15"/>
        <v>1</v>
      </c>
      <c r="AF27" s="57">
        <f t="shared" si="15"/>
        <v>0</v>
      </c>
      <c r="AG27" s="57">
        <f t="shared" si="15"/>
        <v>0</v>
      </c>
      <c r="AH27" s="57">
        <f t="shared" si="15"/>
        <v>1</v>
      </c>
      <c r="AI27" s="57">
        <f t="shared" ref="AI27:BN27" si="16">IF(AI18=$C9,1,0)</f>
        <v>0</v>
      </c>
      <c r="AJ27" s="57">
        <f t="shared" si="16"/>
        <v>0</v>
      </c>
      <c r="AK27" s="57">
        <f t="shared" si="16"/>
        <v>1</v>
      </c>
      <c r="AL27" s="57">
        <f t="shared" si="16"/>
        <v>0</v>
      </c>
      <c r="AM27" s="57">
        <f t="shared" si="16"/>
        <v>0</v>
      </c>
      <c r="AN27" s="57">
        <f t="shared" si="16"/>
        <v>1</v>
      </c>
      <c r="AO27" s="57">
        <f t="shared" si="16"/>
        <v>0</v>
      </c>
      <c r="AP27" s="57">
        <f t="shared" si="16"/>
        <v>0</v>
      </c>
      <c r="AQ27" s="57">
        <f t="shared" si="16"/>
        <v>1</v>
      </c>
      <c r="AR27" s="57">
        <f t="shared" si="16"/>
        <v>0</v>
      </c>
      <c r="AS27" s="57">
        <f t="shared" si="16"/>
        <v>0</v>
      </c>
      <c r="AT27" s="57">
        <f t="shared" si="16"/>
        <v>1</v>
      </c>
      <c r="AU27" s="57">
        <f t="shared" si="16"/>
        <v>0</v>
      </c>
      <c r="AV27" s="57">
        <f t="shared" si="16"/>
        <v>0</v>
      </c>
      <c r="AW27" s="57">
        <f t="shared" si="16"/>
        <v>1</v>
      </c>
      <c r="AX27" s="57">
        <f t="shared" si="16"/>
        <v>0</v>
      </c>
      <c r="AY27" s="57">
        <f t="shared" si="16"/>
        <v>0</v>
      </c>
      <c r="AZ27" s="57">
        <f t="shared" si="16"/>
        <v>1</v>
      </c>
      <c r="BA27" s="57">
        <f t="shared" si="16"/>
        <v>0</v>
      </c>
      <c r="BB27" s="57">
        <f t="shared" si="16"/>
        <v>0</v>
      </c>
      <c r="BC27" s="57">
        <f t="shared" si="16"/>
        <v>1</v>
      </c>
      <c r="BD27" s="57">
        <f t="shared" si="16"/>
        <v>0</v>
      </c>
      <c r="BE27" s="57">
        <f t="shared" si="16"/>
        <v>0</v>
      </c>
      <c r="BF27" s="57">
        <f t="shared" si="16"/>
        <v>1</v>
      </c>
      <c r="BG27" s="57">
        <f t="shared" si="16"/>
        <v>0</v>
      </c>
      <c r="BH27" s="57">
        <f t="shared" si="16"/>
        <v>0</v>
      </c>
      <c r="BI27" s="57">
        <f t="shared" si="16"/>
        <v>1</v>
      </c>
      <c r="BJ27" s="57">
        <f t="shared" si="16"/>
        <v>0</v>
      </c>
      <c r="BK27" s="57">
        <f t="shared" si="16"/>
        <v>0</v>
      </c>
      <c r="BL27" s="57">
        <f t="shared" si="16"/>
        <v>1</v>
      </c>
      <c r="BM27" s="57">
        <f t="shared" si="16"/>
        <v>0</v>
      </c>
      <c r="BN27" s="57">
        <f t="shared" si="16"/>
        <v>0</v>
      </c>
      <c r="BO27" s="57">
        <f t="shared" ref="BO27:CT27" si="17">IF(BO18=$C9,1,0)</f>
        <v>1</v>
      </c>
      <c r="BP27" s="57">
        <f t="shared" si="17"/>
        <v>0</v>
      </c>
      <c r="BQ27" s="57">
        <f t="shared" si="17"/>
        <v>0</v>
      </c>
      <c r="BR27" s="57">
        <f t="shared" si="17"/>
        <v>1</v>
      </c>
      <c r="BS27" s="57">
        <f t="shared" si="17"/>
        <v>0</v>
      </c>
      <c r="BT27" s="57">
        <f t="shared" si="17"/>
        <v>0</v>
      </c>
      <c r="BU27" s="57">
        <f t="shared" si="17"/>
        <v>1</v>
      </c>
      <c r="BV27" s="57">
        <f t="shared" si="17"/>
        <v>0</v>
      </c>
      <c r="BW27" s="57">
        <f t="shared" si="17"/>
        <v>0</v>
      </c>
      <c r="BX27" s="57">
        <f t="shared" si="17"/>
        <v>1</v>
      </c>
      <c r="BY27" s="57">
        <f t="shared" si="17"/>
        <v>0</v>
      </c>
      <c r="BZ27" s="57">
        <f t="shared" si="17"/>
        <v>0</v>
      </c>
      <c r="CA27" s="57">
        <f t="shared" si="17"/>
        <v>1</v>
      </c>
      <c r="CB27" s="57">
        <f t="shared" si="17"/>
        <v>0</v>
      </c>
      <c r="CC27" s="57">
        <f t="shared" si="17"/>
        <v>0</v>
      </c>
      <c r="CD27" s="57">
        <f t="shared" si="17"/>
        <v>1</v>
      </c>
      <c r="CE27" s="57">
        <f t="shared" si="17"/>
        <v>0</v>
      </c>
      <c r="CF27" s="57">
        <f t="shared" si="17"/>
        <v>0</v>
      </c>
      <c r="CG27" s="57">
        <f t="shared" si="17"/>
        <v>1</v>
      </c>
      <c r="CH27" s="57">
        <f t="shared" si="17"/>
        <v>0</v>
      </c>
      <c r="CI27" s="57">
        <f t="shared" si="17"/>
        <v>0</v>
      </c>
      <c r="CJ27" s="57">
        <f t="shared" si="17"/>
        <v>1</v>
      </c>
      <c r="CK27" s="57">
        <f t="shared" si="17"/>
        <v>0</v>
      </c>
      <c r="CL27" s="57">
        <f t="shared" si="17"/>
        <v>0</v>
      </c>
      <c r="CM27" s="57">
        <f t="shared" si="17"/>
        <v>1</v>
      </c>
      <c r="CN27" s="57">
        <f t="shared" si="17"/>
        <v>0</v>
      </c>
      <c r="CO27" s="57">
        <f t="shared" si="17"/>
        <v>0</v>
      </c>
      <c r="CP27" s="57">
        <f t="shared" si="17"/>
        <v>1</v>
      </c>
      <c r="CQ27" s="57">
        <f t="shared" si="17"/>
        <v>0</v>
      </c>
      <c r="CR27" s="57">
        <f t="shared" si="17"/>
        <v>0</v>
      </c>
      <c r="CS27" s="57">
        <f t="shared" si="17"/>
        <v>1</v>
      </c>
      <c r="CT27" s="57">
        <f t="shared" si="17"/>
        <v>0</v>
      </c>
      <c r="CU27" s="57">
        <f t="shared" ref="CU27:DZ27" si="18">IF(CU18=$C9,1,0)</f>
        <v>0</v>
      </c>
      <c r="CV27" s="57">
        <f t="shared" si="18"/>
        <v>1</v>
      </c>
      <c r="CW27" s="57">
        <f t="shared" si="18"/>
        <v>0</v>
      </c>
      <c r="CX27" s="57">
        <f t="shared" si="18"/>
        <v>0</v>
      </c>
      <c r="CY27" s="57">
        <f t="shared" si="18"/>
        <v>1</v>
      </c>
      <c r="CZ27" s="57">
        <f t="shared" si="18"/>
        <v>0</v>
      </c>
      <c r="DA27" s="57">
        <f t="shared" si="18"/>
        <v>0</v>
      </c>
      <c r="DB27" s="57">
        <f t="shared" si="18"/>
        <v>1</v>
      </c>
      <c r="DC27" s="57">
        <f t="shared" si="18"/>
        <v>0</v>
      </c>
      <c r="DD27" s="57">
        <f t="shared" si="18"/>
        <v>0</v>
      </c>
      <c r="DE27" s="57">
        <f t="shared" si="18"/>
        <v>1</v>
      </c>
      <c r="DF27" s="57">
        <f t="shared" si="18"/>
        <v>0</v>
      </c>
      <c r="DG27" s="57">
        <f t="shared" si="18"/>
        <v>0</v>
      </c>
      <c r="DH27" s="57">
        <f t="shared" si="18"/>
        <v>1</v>
      </c>
      <c r="DI27" s="57">
        <f t="shared" si="18"/>
        <v>0</v>
      </c>
      <c r="DJ27" s="57">
        <f t="shared" si="18"/>
        <v>0</v>
      </c>
      <c r="DK27" s="57">
        <f t="shared" si="18"/>
        <v>1</v>
      </c>
      <c r="DL27" s="57">
        <f t="shared" si="18"/>
        <v>0</v>
      </c>
      <c r="DM27" s="57">
        <f t="shared" si="18"/>
        <v>0</v>
      </c>
      <c r="DN27" s="57">
        <f t="shared" si="18"/>
        <v>1</v>
      </c>
      <c r="DO27" s="57">
        <f t="shared" si="18"/>
        <v>0</v>
      </c>
      <c r="DP27" s="57">
        <f t="shared" si="18"/>
        <v>0</v>
      </c>
      <c r="DQ27" s="57">
        <f t="shared" si="18"/>
        <v>1</v>
      </c>
      <c r="DR27" s="57">
        <f t="shared" si="18"/>
        <v>0</v>
      </c>
      <c r="DS27" s="57">
        <f t="shared" si="18"/>
        <v>0</v>
      </c>
      <c r="DT27" s="57">
        <f t="shared" si="18"/>
        <v>1</v>
      </c>
      <c r="DU27" s="57">
        <f t="shared" si="18"/>
        <v>0</v>
      </c>
      <c r="DV27" s="57">
        <f t="shared" si="18"/>
        <v>0</v>
      </c>
      <c r="DW27" s="57">
        <f t="shared" si="18"/>
        <v>1</v>
      </c>
      <c r="DX27" s="57">
        <f t="shared" si="18"/>
        <v>0</v>
      </c>
      <c r="DY27" s="57">
        <f t="shared" si="18"/>
        <v>0</v>
      </c>
      <c r="DZ27" s="57">
        <f t="shared" si="18"/>
        <v>1</v>
      </c>
      <c r="EA27" s="57">
        <f t="shared" ref="EA27:EP27" si="19">IF(EA18=$C9,1,0)</f>
        <v>0</v>
      </c>
      <c r="EB27" s="57">
        <f t="shared" si="19"/>
        <v>0</v>
      </c>
      <c r="EC27" s="57">
        <f t="shared" si="19"/>
        <v>1</v>
      </c>
      <c r="ED27" s="57">
        <f t="shared" si="19"/>
        <v>0</v>
      </c>
      <c r="EE27" s="57">
        <f t="shared" si="19"/>
        <v>0</v>
      </c>
      <c r="EF27" s="57">
        <f t="shared" si="19"/>
        <v>1</v>
      </c>
      <c r="EG27" s="57">
        <f t="shared" si="19"/>
        <v>0</v>
      </c>
      <c r="EH27" s="57">
        <f t="shared" si="19"/>
        <v>0</v>
      </c>
      <c r="EI27" s="57">
        <f t="shared" si="19"/>
        <v>1</v>
      </c>
      <c r="EJ27" s="57">
        <f t="shared" si="19"/>
        <v>0</v>
      </c>
      <c r="EK27" s="57">
        <f t="shared" si="19"/>
        <v>0</v>
      </c>
      <c r="EL27" s="57">
        <f t="shared" si="19"/>
        <v>1</v>
      </c>
      <c r="EM27" s="57">
        <f t="shared" si="19"/>
        <v>0</v>
      </c>
      <c r="EN27" s="57">
        <f t="shared" si="19"/>
        <v>0</v>
      </c>
      <c r="EO27" s="57">
        <f t="shared" si="19"/>
        <v>1</v>
      </c>
      <c r="EP27" s="57">
        <f t="shared" si="19"/>
        <v>0</v>
      </c>
    </row>
    <row r="28" spans="1:146" x14ac:dyDescent="0.2">
      <c r="A28" s="75"/>
      <c r="B28" s="35" t="s">
        <v>59</v>
      </c>
      <c r="C28" s="2">
        <f>IF(SUM(C$24:C$27)=4,C19,0)</f>
        <v>0</v>
      </c>
      <c r="D28" s="2">
        <f t="shared" ref="D28:AH28" si="20">IF(SUM(D$24:D$27)=4,D19,0)</f>
        <v>0</v>
      </c>
      <c r="E28" s="2">
        <f t="shared" si="20"/>
        <v>0</v>
      </c>
      <c r="F28" s="2">
        <f t="shared" si="20"/>
        <v>0</v>
      </c>
      <c r="G28" s="2">
        <f t="shared" si="20"/>
        <v>0</v>
      </c>
      <c r="H28" s="2">
        <f t="shared" si="20"/>
        <v>0</v>
      </c>
      <c r="I28" s="2">
        <f t="shared" si="20"/>
        <v>0</v>
      </c>
      <c r="J28" s="2">
        <f t="shared" si="20"/>
        <v>0</v>
      </c>
      <c r="K28" s="2">
        <f t="shared" si="20"/>
        <v>0</v>
      </c>
      <c r="L28" s="2">
        <f t="shared" si="20"/>
        <v>0</v>
      </c>
      <c r="M28" s="2">
        <f t="shared" si="20"/>
        <v>0</v>
      </c>
      <c r="N28" s="2">
        <f t="shared" si="20"/>
        <v>0</v>
      </c>
      <c r="O28" s="2">
        <f t="shared" si="20"/>
        <v>0</v>
      </c>
      <c r="P28" s="2">
        <f t="shared" si="20"/>
        <v>0</v>
      </c>
      <c r="Q28" s="2">
        <f t="shared" si="20"/>
        <v>0</v>
      </c>
      <c r="R28" s="2">
        <f t="shared" si="20"/>
        <v>0</v>
      </c>
      <c r="S28" s="2">
        <f t="shared" si="20"/>
        <v>0</v>
      </c>
      <c r="T28" s="2">
        <f t="shared" si="20"/>
        <v>0</v>
      </c>
      <c r="U28" s="2">
        <f t="shared" si="20"/>
        <v>0</v>
      </c>
      <c r="V28" s="2">
        <f t="shared" si="20"/>
        <v>0</v>
      </c>
      <c r="W28" s="2">
        <f t="shared" si="20"/>
        <v>0</v>
      </c>
      <c r="X28" s="2">
        <f t="shared" si="20"/>
        <v>0</v>
      </c>
      <c r="Y28" s="2">
        <f t="shared" si="20"/>
        <v>0</v>
      </c>
      <c r="Z28" s="2">
        <f t="shared" si="20"/>
        <v>0</v>
      </c>
      <c r="AA28" s="2">
        <f t="shared" si="20"/>
        <v>0</v>
      </c>
      <c r="AB28" s="2">
        <f t="shared" si="20"/>
        <v>0</v>
      </c>
      <c r="AC28" s="2">
        <f t="shared" si="20"/>
        <v>0</v>
      </c>
      <c r="AD28" s="2">
        <f t="shared" si="20"/>
        <v>0</v>
      </c>
      <c r="AE28" s="2">
        <f t="shared" si="20"/>
        <v>0</v>
      </c>
      <c r="AF28" s="2">
        <f t="shared" si="20"/>
        <v>0</v>
      </c>
      <c r="AG28" s="2">
        <f t="shared" si="20"/>
        <v>0</v>
      </c>
      <c r="AH28" s="2">
        <f t="shared" si="20"/>
        <v>0</v>
      </c>
      <c r="AI28" s="2">
        <f t="shared" ref="AI28:BN28" si="21">IF(SUM(AI$24:AI$27)=4,AI19,0)</f>
        <v>0</v>
      </c>
      <c r="AJ28" s="2">
        <f t="shared" si="21"/>
        <v>0</v>
      </c>
      <c r="AK28" s="2">
        <f t="shared" si="21"/>
        <v>0</v>
      </c>
      <c r="AL28" s="2">
        <f t="shared" si="21"/>
        <v>0</v>
      </c>
      <c r="AM28" s="2">
        <f t="shared" si="21"/>
        <v>0</v>
      </c>
      <c r="AN28" s="2">
        <f t="shared" si="21"/>
        <v>0</v>
      </c>
      <c r="AO28" s="2">
        <f t="shared" si="21"/>
        <v>0</v>
      </c>
      <c r="AP28" s="2">
        <f t="shared" si="21"/>
        <v>0</v>
      </c>
      <c r="AQ28" s="2">
        <f t="shared" si="21"/>
        <v>0</v>
      </c>
      <c r="AR28" s="2">
        <f t="shared" si="21"/>
        <v>0</v>
      </c>
      <c r="AS28" s="2">
        <f t="shared" si="21"/>
        <v>0</v>
      </c>
      <c r="AT28" s="2">
        <f t="shared" si="21"/>
        <v>0</v>
      </c>
      <c r="AU28" s="2">
        <f t="shared" si="21"/>
        <v>0</v>
      </c>
      <c r="AV28" s="2">
        <f t="shared" si="21"/>
        <v>0</v>
      </c>
      <c r="AW28" s="2">
        <f t="shared" si="21"/>
        <v>0</v>
      </c>
      <c r="AX28" s="2">
        <f t="shared" si="21"/>
        <v>0</v>
      </c>
      <c r="AY28" s="2">
        <f t="shared" si="21"/>
        <v>0</v>
      </c>
      <c r="AZ28" s="2">
        <f t="shared" si="21"/>
        <v>0</v>
      </c>
      <c r="BA28" s="2">
        <f t="shared" si="21"/>
        <v>0</v>
      </c>
      <c r="BB28" s="2">
        <f t="shared" si="21"/>
        <v>0</v>
      </c>
      <c r="BC28" s="2">
        <f t="shared" si="21"/>
        <v>0</v>
      </c>
      <c r="BD28" s="2">
        <f t="shared" si="21"/>
        <v>0</v>
      </c>
      <c r="BE28" s="2">
        <f t="shared" si="21"/>
        <v>0</v>
      </c>
      <c r="BF28" s="2">
        <f t="shared" si="21"/>
        <v>0</v>
      </c>
      <c r="BG28" s="2">
        <f t="shared" si="21"/>
        <v>0</v>
      </c>
      <c r="BH28" s="2">
        <f t="shared" si="21"/>
        <v>0</v>
      </c>
      <c r="BI28" s="2">
        <f t="shared" si="21"/>
        <v>0</v>
      </c>
      <c r="BJ28" s="2">
        <f t="shared" si="21"/>
        <v>0</v>
      </c>
      <c r="BK28" s="2">
        <f t="shared" si="21"/>
        <v>0</v>
      </c>
      <c r="BL28" s="2">
        <f t="shared" si="21"/>
        <v>0</v>
      </c>
      <c r="BM28" s="2">
        <f t="shared" si="21"/>
        <v>0</v>
      </c>
      <c r="BN28" s="2">
        <f t="shared" si="21"/>
        <v>0</v>
      </c>
      <c r="BO28" s="2">
        <f t="shared" ref="BO28:CT28" si="22">IF(SUM(BO$24:BO$27)=4,BO19,0)</f>
        <v>0</v>
      </c>
      <c r="BP28" s="2">
        <f t="shared" si="22"/>
        <v>0</v>
      </c>
      <c r="BQ28" s="2">
        <f t="shared" si="22"/>
        <v>0</v>
      </c>
      <c r="BR28" s="2">
        <f t="shared" si="22"/>
        <v>0</v>
      </c>
      <c r="BS28" s="2">
        <f t="shared" si="22"/>
        <v>0</v>
      </c>
      <c r="BT28" s="2">
        <f t="shared" si="22"/>
        <v>0</v>
      </c>
      <c r="BU28" s="2">
        <f t="shared" si="22"/>
        <v>0</v>
      </c>
      <c r="BV28" s="2">
        <f t="shared" si="22"/>
        <v>0</v>
      </c>
      <c r="BW28" s="2">
        <f t="shared" si="22"/>
        <v>0</v>
      </c>
      <c r="BX28" s="2">
        <f t="shared" si="22"/>
        <v>0</v>
      </c>
      <c r="BY28" s="2">
        <f t="shared" si="22"/>
        <v>0</v>
      </c>
      <c r="BZ28" s="2">
        <f t="shared" si="22"/>
        <v>0</v>
      </c>
      <c r="CA28" s="2">
        <f t="shared" si="22"/>
        <v>0</v>
      </c>
      <c r="CB28" s="2">
        <f t="shared" si="22"/>
        <v>0</v>
      </c>
      <c r="CC28" s="2">
        <f t="shared" si="22"/>
        <v>0</v>
      </c>
      <c r="CD28" s="2">
        <f t="shared" si="22"/>
        <v>0</v>
      </c>
      <c r="CE28" s="2">
        <f t="shared" si="22"/>
        <v>0</v>
      </c>
      <c r="CF28" s="2">
        <f t="shared" si="22"/>
        <v>0</v>
      </c>
      <c r="CG28" s="2">
        <f t="shared" si="22"/>
        <v>0</v>
      </c>
      <c r="CH28" s="2">
        <f t="shared" si="22"/>
        <v>0</v>
      </c>
      <c r="CI28" s="2">
        <f t="shared" si="22"/>
        <v>0</v>
      </c>
      <c r="CJ28" s="2">
        <f t="shared" si="22"/>
        <v>0</v>
      </c>
      <c r="CK28" s="2">
        <f t="shared" si="22"/>
        <v>0</v>
      </c>
      <c r="CL28" s="2">
        <f t="shared" si="22"/>
        <v>0</v>
      </c>
      <c r="CM28" s="2">
        <f t="shared" si="22"/>
        <v>0</v>
      </c>
      <c r="CN28" s="2">
        <f t="shared" si="22"/>
        <v>0</v>
      </c>
      <c r="CO28" s="2">
        <f t="shared" si="22"/>
        <v>0</v>
      </c>
      <c r="CP28" s="2">
        <f t="shared" si="22"/>
        <v>0</v>
      </c>
      <c r="CQ28" s="2">
        <f t="shared" si="22"/>
        <v>0</v>
      </c>
      <c r="CR28" s="2">
        <f t="shared" si="22"/>
        <v>0</v>
      </c>
      <c r="CS28" s="2">
        <f t="shared" si="22"/>
        <v>0</v>
      </c>
      <c r="CT28" s="2">
        <f t="shared" si="22"/>
        <v>0</v>
      </c>
      <c r="CU28" s="2">
        <f t="shared" ref="CU28:DZ28" si="23">IF(SUM(CU$24:CU$27)=4,CU19,0)</f>
        <v>0</v>
      </c>
      <c r="CV28" s="2">
        <f t="shared" si="23"/>
        <v>0</v>
      </c>
      <c r="CW28" s="2">
        <f t="shared" si="23"/>
        <v>0</v>
      </c>
      <c r="CX28" s="2">
        <f t="shared" si="23"/>
        <v>0</v>
      </c>
      <c r="CY28" s="2">
        <f t="shared" si="23"/>
        <v>0</v>
      </c>
      <c r="CZ28" s="2">
        <f t="shared" si="23"/>
        <v>0</v>
      </c>
      <c r="DA28" s="2">
        <f t="shared" si="23"/>
        <v>0</v>
      </c>
      <c r="DB28" s="2">
        <f t="shared" si="23"/>
        <v>0</v>
      </c>
      <c r="DC28" s="2">
        <f t="shared" si="23"/>
        <v>0</v>
      </c>
      <c r="DD28" s="2">
        <f t="shared" si="23"/>
        <v>0</v>
      </c>
      <c r="DE28" s="2">
        <f t="shared" si="23"/>
        <v>0</v>
      </c>
      <c r="DF28" s="2">
        <f t="shared" si="23"/>
        <v>0</v>
      </c>
      <c r="DG28" s="2">
        <f t="shared" si="23"/>
        <v>0</v>
      </c>
      <c r="DH28" s="2">
        <f t="shared" si="23"/>
        <v>0</v>
      </c>
      <c r="DI28" s="2">
        <f t="shared" si="23"/>
        <v>0</v>
      </c>
      <c r="DJ28" s="2">
        <f t="shared" si="23"/>
        <v>0</v>
      </c>
      <c r="DK28" s="2">
        <f t="shared" si="23"/>
        <v>0</v>
      </c>
      <c r="DL28" s="2">
        <f t="shared" si="23"/>
        <v>0</v>
      </c>
      <c r="DM28" s="2">
        <f t="shared" si="23"/>
        <v>0</v>
      </c>
      <c r="DN28" s="2">
        <f t="shared" si="23"/>
        <v>0</v>
      </c>
      <c r="DO28" s="2">
        <f t="shared" si="23"/>
        <v>0</v>
      </c>
      <c r="DP28" s="2">
        <f t="shared" si="23"/>
        <v>0</v>
      </c>
      <c r="DQ28" s="2">
        <f t="shared" si="23"/>
        <v>0</v>
      </c>
      <c r="DR28" s="2">
        <f t="shared" si="23"/>
        <v>0</v>
      </c>
      <c r="DS28" s="2">
        <f t="shared" si="23"/>
        <v>0</v>
      </c>
      <c r="DT28" s="2">
        <f t="shared" si="23"/>
        <v>0</v>
      </c>
      <c r="DU28" s="2">
        <f t="shared" si="23"/>
        <v>0</v>
      </c>
      <c r="DV28" s="2">
        <f t="shared" si="23"/>
        <v>0</v>
      </c>
      <c r="DW28" s="2">
        <f t="shared" si="23"/>
        <v>0.3433426273636363</v>
      </c>
      <c r="DX28" s="2">
        <f t="shared" si="23"/>
        <v>0</v>
      </c>
      <c r="DY28" s="2">
        <f t="shared" si="23"/>
        <v>0</v>
      </c>
      <c r="DZ28" s="2">
        <f t="shared" si="23"/>
        <v>0</v>
      </c>
      <c r="EA28" s="2">
        <f t="shared" ref="EA28:EP28" si="24">IF(SUM(EA$24:EA$27)=4,EA19,0)</f>
        <v>0</v>
      </c>
      <c r="EB28" s="2">
        <f t="shared" si="24"/>
        <v>0</v>
      </c>
      <c r="EC28" s="2">
        <f t="shared" si="24"/>
        <v>0</v>
      </c>
      <c r="ED28" s="2">
        <f t="shared" si="24"/>
        <v>0</v>
      </c>
      <c r="EE28" s="2">
        <f t="shared" si="24"/>
        <v>0</v>
      </c>
      <c r="EF28" s="2">
        <f t="shared" si="24"/>
        <v>0</v>
      </c>
      <c r="EG28" s="2">
        <f t="shared" si="24"/>
        <v>0</v>
      </c>
      <c r="EH28" s="2">
        <f t="shared" si="24"/>
        <v>0</v>
      </c>
      <c r="EI28" s="2">
        <f t="shared" si="24"/>
        <v>0</v>
      </c>
      <c r="EJ28" s="2">
        <f t="shared" si="24"/>
        <v>0</v>
      </c>
      <c r="EK28" s="2">
        <f t="shared" si="24"/>
        <v>0</v>
      </c>
      <c r="EL28" s="2">
        <f t="shared" si="24"/>
        <v>0</v>
      </c>
      <c r="EM28" s="2">
        <f t="shared" si="24"/>
        <v>0</v>
      </c>
      <c r="EN28" s="2">
        <f t="shared" si="24"/>
        <v>0</v>
      </c>
      <c r="EO28" s="2">
        <f t="shared" si="24"/>
        <v>0</v>
      </c>
      <c r="EP28" s="2">
        <f t="shared" si="24"/>
        <v>0</v>
      </c>
    </row>
    <row r="29" spans="1:146" x14ac:dyDescent="0.2">
      <c r="A29" s="75"/>
      <c r="B29" s="35" t="s">
        <v>60</v>
      </c>
      <c r="C29" s="2">
        <f t="shared" ref="C29:AH29" si="25">IF(SUM(C$24:C$27)=4,C20,0)</f>
        <v>0</v>
      </c>
      <c r="D29" s="2">
        <f t="shared" si="25"/>
        <v>0</v>
      </c>
      <c r="E29" s="2">
        <f t="shared" si="25"/>
        <v>0</v>
      </c>
      <c r="F29" s="2">
        <f t="shared" si="25"/>
        <v>0</v>
      </c>
      <c r="G29" s="2">
        <f t="shared" si="25"/>
        <v>0</v>
      </c>
      <c r="H29" s="2">
        <f t="shared" si="25"/>
        <v>0</v>
      </c>
      <c r="I29" s="2">
        <f t="shared" si="25"/>
        <v>0</v>
      </c>
      <c r="J29" s="2">
        <f t="shared" si="25"/>
        <v>0</v>
      </c>
      <c r="K29" s="2">
        <f t="shared" si="25"/>
        <v>0</v>
      </c>
      <c r="L29" s="2">
        <f t="shared" si="25"/>
        <v>0</v>
      </c>
      <c r="M29" s="2">
        <f t="shared" si="25"/>
        <v>0</v>
      </c>
      <c r="N29" s="2">
        <f t="shared" si="25"/>
        <v>0</v>
      </c>
      <c r="O29" s="2">
        <f t="shared" si="25"/>
        <v>0</v>
      </c>
      <c r="P29" s="2">
        <f t="shared" si="25"/>
        <v>0</v>
      </c>
      <c r="Q29" s="2">
        <f t="shared" si="25"/>
        <v>0</v>
      </c>
      <c r="R29" s="2">
        <f t="shared" si="25"/>
        <v>0</v>
      </c>
      <c r="S29" s="2">
        <f t="shared" si="25"/>
        <v>0</v>
      </c>
      <c r="T29" s="2">
        <f t="shared" si="25"/>
        <v>0</v>
      </c>
      <c r="U29" s="2">
        <f t="shared" si="25"/>
        <v>0</v>
      </c>
      <c r="V29" s="2">
        <f t="shared" si="25"/>
        <v>0</v>
      </c>
      <c r="W29" s="2">
        <f t="shared" si="25"/>
        <v>0</v>
      </c>
      <c r="X29" s="2">
        <f t="shared" si="25"/>
        <v>0</v>
      </c>
      <c r="Y29" s="2">
        <f t="shared" si="25"/>
        <v>0</v>
      </c>
      <c r="Z29" s="2">
        <f t="shared" si="25"/>
        <v>0</v>
      </c>
      <c r="AA29" s="2">
        <f t="shared" si="25"/>
        <v>0</v>
      </c>
      <c r="AB29" s="2">
        <f t="shared" si="25"/>
        <v>0</v>
      </c>
      <c r="AC29" s="2">
        <f t="shared" si="25"/>
        <v>0</v>
      </c>
      <c r="AD29" s="2">
        <f t="shared" si="25"/>
        <v>0</v>
      </c>
      <c r="AE29" s="2">
        <f t="shared" si="25"/>
        <v>0</v>
      </c>
      <c r="AF29" s="2">
        <f t="shared" si="25"/>
        <v>0</v>
      </c>
      <c r="AG29" s="2">
        <f t="shared" si="25"/>
        <v>0</v>
      </c>
      <c r="AH29" s="2">
        <f t="shared" si="25"/>
        <v>0</v>
      </c>
      <c r="AI29" s="2">
        <f t="shared" ref="AI29:BN29" si="26">IF(SUM(AI$24:AI$27)=4,AI20,0)</f>
        <v>0</v>
      </c>
      <c r="AJ29" s="2">
        <f t="shared" si="26"/>
        <v>0</v>
      </c>
      <c r="AK29" s="2">
        <f t="shared" si="26"/>
        <v>0</v>
      </c>
      <c r="AL29" s="2">
        <f t="shared" si="26"/>
        <v>0</v>
      </c>
      <c r="AM29" s="2">
        <f t="shared" si="26"/>
        <v>0</v>
      </c>
      <c r="AN29" s="2">
        <f t="shared" si="26"/>
        <v>0</v>
      </c>
      <c r="AO29" s="2">
        <f t="shared" si="26"/>
        <v>0</v>
      </c>
      <c r="AP29" s="2">
        <f t="shared" si="26"/>
        <v>0</v>
      </c>
      <c r="AQ29" s="2">
        <f t="shared" si="26"/>
        <v>0</v>
      </c>
      <c r="AR29" s="2">
        <f t="shared" si="26"/>
        <v>0</v>
      </c>
      <c r="AS29" s="2">
        <f t="shared" si="26"/>
        <v>0</v>
      </c>
      <c r="AT29" s="2">
        <f t="shared" si="26"/>
        <v>0</v>
      </c>
      <c r="AU29" s="2">
        <f t="shared" si="26"/>
        <v>0</v>
      </c>
      <c r="AV29" s="2">
        <f t="shared" si="26"/>
        <v>0</v>
      </c>
      <c r="AW29" s="2">
        <f t="shared" si="26"/>
        <v>0</v>
      </c>
      <c r="AX29" s="2">
        <f t="shared" si="26"/>
        <v>0</v>
      </c>
      <c r="AY29" s="2">
        <f t="shared" si="26"/>
        <v>0</v>
      </c>
      <c r="AZ29" s="2">
        <f t="shared" si="26"/>
        <v>0</v>
      </c>
      <c r="BA29" s="2">
        <f t="shared" si="26"/>
        <v>0</v>
      </c>
      <c r="BB29" s="2">
        <f t="shared" si="26"/>
        <v>0</v>
      </c>
      <c r="BC29" s="2">
        <f t="shared" si="26"/>
        <v>0</v>
      </c>
      <c r="BD29" s="2">
        <f t="shared" si="26"/>
        <v>0</v>
      </c>
      <c r="BE29" s="2">
        <f t="shared" si="26"/>
        <v>0</v>
      </c>
      <c r="BF29" s="2">
        <f t="shared" si="26"/>
        <v>0</v>
      </c>
      <c r="BG29" s="2">
        <f t="shared" si="26"/>
        <v>0</v>
      </c>
      <c r="BH29" s="2">
        <f t="shared" si="26"/>
        <v>0</v>
      </c>
      <c r="BI29" s="2">
        <f t="shared" si="26"/>
        <v>0</v>
      </c>
      <c r="BJ29" s="2">
        <f t="shared" si="26"/>
        <v>0</v>
      </c>
      <c r="BK29" s="2">
        <f t="shared" si="26"/>
        <v>0</v>
      </c>
      <c r="BL29" s="2">
        <f t="shared" si="26"/>
        <v>0</v>
      </c>
      <c r="BM29" s="2">
        <f t="shared" si="26"/>
        <v>0</v>
      </c>
      <c r="BN29" s="2">
        <f t="shared" si="26"/>
        <v>0</v>
      </c>
      <c r="BO29" s="2">
        <f t="shared" ref="BO29:CT29" si="27">IF(SUM(BO$24:BO$27)=4,BO20,0)</f>
        <v>0</v>
      </c>
      <c r="BP29" s="2">
        <f t="shared" si="27"/>
        <v>0</v>
      </c>
      <c r="BQ29" s="2">
        <f t="shared" si="27"/>
        <v>0</v>
      </c>
      <c r="BR29" s="2">
        <f t="shared" si="27"/>
        <v>0</v>
      </c>
      <c r="BS29" s="2">
        <f t="shared" si="27"/>
        <v>0</v>
      </c>
      <c r="BT29" s="2">
        <f t="shared" si="27"/>
        <v>0</v>
      </c>
      <c r="BU29" s="2">
        <f t="shared" si="27"/>
        <v>0</v>
      </c>
      <c r="BV29" s="2">
        <f t="shared" si="27"/>
        <v>0</v>
      </c>
      <c r="BW29" s="2">
        <f t="shared" si="27"/>
        <v>0</v>
      </c>
      <c r="BX29" s="2">
        <f t="shared" si="27"/>
        <v>0</v>
      </c>
      <c r="BY29" s="2">
        <f t="shared" si="27"/>
        <v>0</v>
      </c>
      <c r="BZ29" s="2">
        <f t="shared" si="27"/>
        <v>0</v>
      </c>
      <c r="CA29" s="2">
        <f t="shared" si="27"/>
        <v>0</v>
      </c>
      <c r="CB29" s="2">
        <f t="shared" si="27"/>
        <v>0</v>
      </c>
      <c r="CC29" s="2">
        <f t="shared" si="27"/>
        <v>0</v>
      </c>
      <c r="CD29" s="2">
        <f t="shared" si="27"/>
        <v>0</v>
      </c>
      <c r="CE29" s="2">
        <f t="shared" si="27"/>
        <v>0</v>
      </c>
      <c r="CF29" s="2">
        <f t="shared" si="27"/>
        <v>0</v>
      </c>
      <c r="CG29" s="2">
        <f t="shared" si="27"/>
        <v>0</v>
      </c>
      <c r="CH29" s="2">
        <f t="shared" si="27"/>
        <v>0</v>
      </c>
      <c r="CI29" s="2">
        <f t="shared" si="27"/>
        <v>0</v>
      </c>
      <c r="CJ29" s="2">
        <f t="shared" si="27"/>
        <v>0</v>
      </c>
      <c r="CK29" s="2">
        <f t="shared" si="27"/>
        <v>0</v>
      </c>
      <c r="CL29" s="2">
        <f t="shared" si="27"/>
        <v>0</v>
      </c>
      <c r="CM29" s="2">
        <f t="shared" si="27"/>
        <v>0</v>
      </c>
      <c r="CN29" s="2">
        <f t="shared" si="27"/>
        <v>0</v>
      </c>
      <c r="CO29" s="2">
        <f t="shared" si="27"/>
        <v>0</v>
      </c>
      <c r="CP29" s="2">
        <f t="shared" si="27"/>
        <v>0</v>
      </c>
      <c r="CQ29" s="2">
        <f t="shared" si="27"/>
        <v>0</v>
      </c>
      <c r="CR29" s="2">
        <f t="shared" si="27"/>
        <v>0</v>
      </c>
      <c r="CS29" s="2">
        <f t="shared" si="27"/>
        <v>0</v>
      </c>
      <c r="CT29" s="2">
        <f t="shared" si="27"/>
        <v>0</v>
      </c>
      <c r="CU29" s="2">
        <f t="shared" ref="CU29:DZ29" si="28">IF(SUM(CU$24:CU$27)=4,CU20,0)</f>
        <v>0</v>
      </c>
      <c r="CV29" s="2">
        <f t="shared" si="28"/>
        <v>0</v>
      </c>
      <c r="CW29" s="2">
        <f t="shared" si="28"/>
        <v>0</v>
      </c>
      <c r="CX29" s="2">
        <f t="shared" si="28"/>
        <v>0</v>
      </c>
      <c r="CY29" s="2">
        <f t="shared" si="28"/>
        <v>0</v>
      </c>
      <c r="CZ29" s="2">
        <f t="shared" si="28"/>
        <v>0</v>
      </c>
      <c r="DA29" s="2">
        <f t="shared" si="28"/>
        <v>0</v>
      </c>
      <c r="DB29" s="2">
        <f t="shared" si="28"/>
        <v>0</v>
      </c>
      <c r="DC29" s="2">
        <f t="shared" si="28"/>
        <v>0</v>
      </c>
      <c r="DD29" s="2">
        <f t="shared" si="28"/>
        <v>0</v>
      </c>
      <c r="DE29" s="2">
        <f t="shared" si="28"/>
        <v>0</v>
      </c>
      <c r="DF29" s="2">
        <f t="shared" si="28"/>
        <v>0</v>
      </c>
      <c r="DG29" s="2">
        <f t="shared" si="28"/>
        <v>0</v>
      </c>
      <c r="DH29" s="2">
        <f t="shared" si="28"/>
        <v>0</v>
      </c>
      <c r="DI29" s="2">
        <f t="shared" si="28"/>
        <v>0</v>
      </c>
      <c r="DJ29" s="2">
        <f t="shared" si="28"/>
        <v>0</v>
      </c>
      <c r="DK29" s="2">
        <f t="shared" si="28"/>
        <v>0</v>
      </c>
      <c r="DL29" s="2">
        <f t="shared" si="28"/>
        <v>0</v>
      </c>
      <c r="DM29" s="2">
        <f t="shared" si="28"/>
        <v>0</v>
      </c>
      <c r="DN29" s="2">
        <f t="shared" si="28"/>
        <v>0</v>
      </c>
      <c r="DO29" s="2">
        <f t="shared" si="28"/>
        <v>0</v>
      </c>
      <c r="DP29" s="2">
        <f t="shared" si="28"/>
        <v>0</v>
      </c>
      <c r="DQ29" s="2">
        <f t="shared" si="28"/>
        <v>0</v>
      </c>
      <c r="DR29" s="2">
        <f t="shared" si="28"/>
        <v>0</v>
      </c>
      <c r="DS29" s="2">
        <f t="shared" si="28"/>
        <v>0</v>
      </c>
      <c r="DT29" s="2">
        <f t="shared" si="28"/>
        <v>0</v>
      </c>
      <c r="DU29" s="2">
        <f t="shared" si="28"/>
        <v>0</v>
      </c>
      <c r="DV29" s="2">
        <f t="shared" si="28"/>
        <v>0</v>
      </c>
      <c r="DW29" s="2">
        <f t="shared" si="28"/>
        <v>4.3427565009409088</v>
      </c>
      <c r="DX29" s="2">
        <f t="shared" si="28"/>
        <v>0</v>
      </c>
      <c r="DY29" s="2">
        <f t="shared" si="28"/>
        <v>0</v>
      </c>
      <c r="DZ29" s="2">
        <f t="shared" si="28"/>
        <v>0</v>
      </c>
      <c r="EA29" s="2">
        <f t="shared" ref="EA29:EP29" si="29">IF(SUM(EA$24:EA$27)=4,EA20,0)</f>
        <v>0</v>
      </c>
      <c r="EB29" s="2">
        <f t="shared" si="29"/>
        <v>0</v>
      </c>
      <c r="EC29" s="2">
        <f t="shared" si="29"/>
        <v>0</v>
      </c>
      <c r="ED29" s="2">
        <f t="shared" si="29"/>
        <v>0</v>
      </c>
      <c r="EE29" s="2">
        <f t="shared" si="29"/>
        <v>0</v>
      </c>
      <c r="EF29" s="2">
        <f t="shared" si="29"/>
        <v>0</v>
      </c>
      <c r="EG29" s="2">
        <f t="shared" si="29"/>
        <v>0</v>
      </c>
      <c r="EH29" s="2">
        <f t="shared" si="29"/>
        <v>0</v>
      </c>
      <c r="EI29" s="2">
        <f t="shared" si="29"/>
        <v>0</v>
      </c>
      <c r="EJ29" s="2">
        <f t="shared" si="29"/>
        <v>0</v>
      </c>
      <c r="EK29" s="2">
        <f t="shared" si="29"/>
        <v>0</v>
      </c>
      <c r="EL29" s="2">
        <f t="shared" si="29"/>
        <v>0</v>
      </c>
      <c r="EM29" s="2">
        <f t="shared" si="29"/>
        <v>0</v>
      </c>
      <c r="EN29" s="2">
        <f t="shared" si="29"/>
        <v>0</v>
      </c>
      <c r="EO29" s="2">
        <f t="shared" si="29"/>
        <v>0</v>
      </c>
      <c r="EP29" s="2">
        <f t="shared" si="29"/>
        <v>0</v>
      </c>
    </row>
    <row r="30" spans="1:146" s="5" customFormat="1" x14ac:dyDescent="0.2">
      <c r="A30" s="75"/>
      <c r="B30" s="36" t="s">
        <v>61</v>
      </c>
      <c r="C30" s="57">
        <f t="shared" ref="C30:AH30" si="30">IF(SUM(C$24:C$27)=4,C21,0)</f>
        <v>0</v>
      </c>
      <c r="D30" s="57">
        <f t="shared" si="30"/>
        <v>0</v>
      </c>
      <c r="E30" s="57">
        <f t="shared" si="30"/>
        <v>0</v>
      </c>
      <c r="F30" s="57">
        <f t="shared" si="30"/>
        <v>0</v>
      </c>
      <c r="G30" s="57">
        <f t="shared" si="30"/>
        <v>0</v>
      </c>
      <c r="H30" s="57">
        <f t="shared" si="30"/>
        <v>0</v>
      </c>
      <c r="I30" s="57">
        <f t="shared" si="30"/>
        <v>0</v>
      </c>
      <c r="J30" s="57">
        <f t="shared" si="30"/>
        <v>0</v>
      </c>
      <c r="K30" s="57">
        <f t="shared" si="30"/>
        <v>0</v>
      </c>
      <c r="L30" s="57">
        <f t="shared" si="30"/>
        <v>0</v>
      </c>
      <c r="M30" s="57">
        <f t="shared" si="30"/>
        <v>0</v>
      </c>
      <c r="N30" s="57">
        <f t="shared" si="30"/>
        <v>0</v>
      </c>
      <c r="O30" s="57">
        <f t="shared" si="30"/>
        <v>0</v>
      </c>
      <c r="P30" s="57">
        <f t="shared" si="30"/>
        <v>0</v>
      </c>
      <c r="Q30" s="57">
        <f t="shared" si="30"/>
        <v>0</v>
      </c>
      <c r="R30" s="57">
        <f t="shared" si="30"/>
        <v>0</v>
      </c>
      <c r="S30" s="57">
        <f t="shared" si="30"/>
        <v>0</v>
      </c>
      <c r="T30" s="57">
        <f t="shared" si="30"/>
        <v>0</v>
      </c>
      <c r="U30" s="57">
        <f t="shared" si="30"/>
        <v>0</v>
      </c>
      <c r="V30" s="57">
        <f t="shared" si="30"/>
        <v>0</v>
      </c>
      <c r="W30" s="57">
        <f t="shared" si="30"/>
        <v>0</v>
      </c>
      <c r="X30" s="57">
        <f t="shared" si="30"/>
        <v>0</v>
      </c>
      <c r="Y30" s="57">
        <f t="shared" si="30"/>
        <v>0</v>
      </c>
      <c r="Z30" s="57">
        <f t="shared" si="30"/>
        <v>0</v>
      </c>
      <c r="AA30" s="57">
        <f t="shared" si="30"/>
        <v>0</v>
      </c>
      <c r="AB30" s="57">
        <f t="shared" si="30"/>
        <v>0</v>
      </c>
      <c r="AC30" s="57">
        <f t="shared" si="30"/>
        <v>0</v>
      </c>
      <c r="AD30" s="57">
        <f t="shared" si="30"/>
        <v>0</v>
      </c>
      <c r="AE30" s="57">
        <f t="shared" si="30"/>
        <v>0</v>
      </c>
      <c r="AF30" s="57">
        <f t="shared" si="30"/>
        <v>0</v>
      </c>
      <c r="AG30" s="57">
        <f t="shared" si="30"/>
        <v>0</v>
      </c>
      <c r="AH30" s="57">
        <f t="shared" si="30"/>
        <v>0</v>
      </c>
      <c r="AI30" s="57">
        <f t="shared" ref="AI30:BN30" si="31">IF(SUM(AI$24:AI$27)=4,AI21,0)</f>
        <v>0</v>
      </c>
      <c r="AJ30" s="57">
        <f t="shared" si="31"/>
        <v>0</v>
      </c>
      <c r="AK30" s="57">
        <f t="shared" si="31"/>
        <v>0</v>
      </c>
      <c r="AL30" s="57">
        <f t="shared" si="31"/>
        <v>0</v>
      </c>
      <c r="AM30" s="57">
        <f t="shared" si="31"/>
        <v>0</v>
      </c>
      <c r="AN30" s="57">
        <f t="shared" si="31"/>
        <v>0</v>
      </c>
      <c r="AO30" s="57">
        <f t="shared" si="31"/>
        <v>0</v>
      </c>
      <c r="AP30" s="57">
        <f t="shared" si="31"/>
        <v>0</v>
      </c>
      <c r="AQ30" s="57">
        <f t="shared" si="31"/>
        <v>0</v>
      </c>
      <c r="AR30" s="57">
        <f t="shared" si="31"/>
        <v>0</v>
      </c>
      <c r="AS30" s="57">
        <f t="shared" si="31"/>
        <v>0</v>
      </c>
      <c r="AT30" s="57">
        <f t="shared" si="31"/>
        <v>0</v>
      </c>
      <c r="AU30" s="57">
        <f t="shared" si="31"/>
        <v>0</v>
      </c>
      <c r="AV30" s="57">
        <f t="shared" si="31"/>
        <v>0</v>
      </c>
      <c r="AW30" s="57">
        <f t="shared" si="31"/>
        <v>0</v>
      </c>
      <c r="AX30" s="57">
        <f t="shared" si="31"/>
        <v>0</v>
      </c>
      <c r="AY30" s="57">
        <f t="shared" si="31"/>
        <v>0</v>
      </c>
      <c r="AZ30" s="57">
        <f t="shared" si="31"/>
        <v>0</v>
      </c>
      <c r="BA30" s="57">
        <f t="shared" si="31"/>
        <v>0</v>
      </c>
      <c r="BB30" s="57">
        <f t="shared" si="31"/>
        <v>0</v>
      </c>
      <c r="BC30" s="57">
        <f t="shared" si="31"/>
        <v>0</v>
      </c>
      <c r="BD30" s="57">
        <f t="shared" si="31"/>
        <v>0</v>
      </c>
      <c r="BE30" s="57">
        <f t="shared" si="31"/>
        <v>0</v>
      </c>
      <c r="BF30" s="57">
        <f t="shared" si="31"/>
        <v>0</v>
      </c>
      <c r="BG30" s="57">
        <f t="shared" si="31"/>
        <v>0</v>
      </c>
      <c r="BH30" s="57">
        <f t="shared" si="31"/>
        <v>0</v>
      </c>
      <c r="BI30" s="57">
        <f t="shared" si="31"/>
        <v>0</v>
      </c>
      <c r="BJ30" s="57">
        <f t="shared" si="31"/>
        <v>0</v>
      </c>
      <c r="BK30" s="57">
        <f t="shared" si="31"/>
        <v>0</v>
      </c>
      <c r="BL30" s="57">
        <f t="shared" si="31"/>
        <v>0</v>
      </c>
      <c r="BM30" s="57">
        <f t="shared" si="31"/>
        <v>0</v>
      </c>
      <c r="BN30" s="57">
        <f t="shared" si="31"/>
        <v>0</v>
      </c>
      <c r="BO30" s="57">
        <f t="shared" ref="BO30:CT30" si="32">IF(SUM(BO$24:BO$27)=4,BO21,0)</f>
        <v>0</v>
      </c>
      <c r="BP30" s="57">
        <f t="shared" si="32"/>
        <v>0</v>
      </c>
      <c r="BQ30" s="57">
        <f t="shared" si="32"/>
        <v>0</v>
      </c>
      <c r="BR30" s="57">
        <f t="shared" si="32"/>
        <v>0</v>
      </c>
      <c r="BS30" s="57">
        <f t="shared" si="32"/>
        <v>0</v>
      </c>
      <c r="BT30" s="57">
        <f t="shared" si="32"/>
        <v>0</v>
      </c>
      <c r="BU30" s="57">
        <f t="shared" si="32"/>
        <v>0</v>
      </c>
      <c r="BV30" s="57">
        <f t="shared" si="32"/>
        <v>0</v>
      </c>
      <c r="BW30" s="57">
        <f t="shared" si="32"/>
        <v>0</v>
      </c>
      <c r="BX30" s="57">
        <f t="shared" si="32"/>
        <v>0</v>
      </c>
      <c r="BY30" s="57">
        <f t="shared" si="32"/>
        <v>0</v>
      </c>
      <c r="BZ30" s="57">
        <f t="shared" si="32"/>
        <v>0</v>
      </c>
      <c r="CA30" s="57">
        <f t="shared" si="32"/>
        <v>0</v>
      </c>
      <c r="CB30" s="57">
        <f t="shared" si="32"/>
        <v>0</v>
      </c>
      <c r="CC30" s="57">
        <f t="shared" si="32"/>
        <v>0</v>
      </c>
      <c r="CD30" s="57">
        <f t="shared" si="32"/>
        <v>0</v>
      </c>
      <c r="CE30" s="57">
        <f t="shared" si="32"/>
        <v>0</v>
      </c>
      <c r="CF30" s="57">
        <f t="shared" si="32"/>
        <v>0</v>
      </c>
      <c r="CG30" s="57">
        <f t="shared" si="32"/>
        <v>0</v>
      </c>
      <c r="CH30" s="57">
        <f t="shared" si="32"/>
        <v>0</v>
      </c>
      <c r="CI30" s="57">
        <f t="shared" si="32"/>
        <v>0</v>
      </c>
      <c r="CJ30" s="57">
        <f t="shared" si="32"/>
        <v>0</v>
      </c>
      <c r="CK30" s="57">
        <f t="shared" si="32"/>
        <v>0</v>
      </c>
      <c r="CL30" s="57">
        <f t="shared" si="32"/>
        <v>0</v>
      </c>
      <c r="CM30" s="57">
        <f t="shared" si="32"/>
        <v>0</v>
      </c>
      <c r="CN30" s="57">
        <f t="shared" si="32"/>
        <v>0</v>
      </c>
      <c r="CO30" s="57">
        <f t="shared" si="32"/>
        <v>0</v>
      </c>
      <c r="CP30" s="57">
        <f t="shared" si="32"/>
        <v>0</v>
      </c>
      <c r="CQ30" s="57">
        <f t="shared" si="32"/>
        <v>0</v>
      </c>
      <c r="CR30" s="57">
        <f t="shared" si="32"/>
        <v>0</v>
      </c>
      <c r="CS30" s="57">
        <f t="shared" si="32"/>
        <v>0</v>
      </c>
      <c r="CT30" s="57">
        <f t="shared" si="32"/>
        <v>0</v>
      </c>
      <c r="CU30" s="57">
        <f t="shared" ref="CU30:DZ30" si="33">IF(SUM(CU$24:CU$27)=4,CU21,0)</f>
        <v>0</v>
      </c>
      <c r="CV30" s="57">
        <f t="shared" si="33"/>
        <v>0</v>
      </c>
      <c r="CW30" s="57">
        <f t="shared" si="33"/>
        <v>0</v>
      </c>
      <c r="CX30" s="57">
        <f t="shared" si="33"/>
        <v>0</v>
      </c>
      <c r="CY30" s="57">
        <f t="shared" si="33"/>
        <v>0</v>
      </c>
      <c r="CZ30" s="57">
        <f t="shared" si="33"/>
        <v>0</v>
      </c>
      <c r="DA30" s="57">
        <f t="shared" si="33"/>
        <v>0</v>
      </c>
      <c r="DB30" s="57">
        <f t="shared" si="33"/>
        <v>0</v>
      </c>
      <c r="DC30" s="57">
        <f t="shared" si="33"/>
        <v>0</v>
      </c>
      <c r="DD30" s="57">
        <f t="shared" si="33"/>
        <v>0</v>
      </c>
      <c r="DE30" s="57">
        <f t="shared" si="33"/>
        <v>0</v>
      </c>
      <c r="DF30" s="57">
        <f t="shared" si="33"/>
        <v>0</v>
      </c>
      <c r="DG30" s="57">
        <f t="shared" si="33"/>
        <v>0</v>
      </c>
      <c r="DH30" s="57">
        <f t="shared" si="33"/>
        <v>0</v>
      </c>
      <c r="DI30" s="57">
        <f t="shared" si="33"/>
        <v>0</v>
      </c>
      <c r="DJ30" s="57">
        <f t="shared" si="33"/>
        <v>0</v>
      </c>
      <c r="DK30" s="57">
        <f t="shared" si="33"/>
        <v>0</v>
      </c>
      <c r="DL30" s="57">
        <f t="shared" si="33"/>
        <v>0</v>
      </c>
      <c r="DM30" s="57">
        <f t="shared" si="33"/>
        <v>0</v>
      </c>
      <c r="DN30" s="57">
        <f t="shared" si="33"/>
        <v>0</v>
      </c>
      <c r="DO30" s="57">
        <f t="shared" si="33"/>
        <v>0</v>
      </c>
      <c r="DP30" s="57">
        <f t="shared" si="33"/>
        <v>0</v>
      </c>
      <c r="DQ30" s="57">
        <f t="shared" si="33"/>
        <v>0</v>
      </c>
      <c r="DR30" s="57">
        <f t="shared" si="33"/>
        <v>0</v>
      </c>
      <c r="DS30" s="57">
        <f t="shared" si="33"/>
        <v>0</v>
      </c>
      <c r="DT30" s="57">
        <f t="shared" si="33"/>
        <v>0</v>
      </c>
      <c r="DU30" s="57">
        <f t="shared" si="33"/>
        <v>0</v>
      </c>
      <c r="DV30" s="57">
        <f t="shared" si="33"/>
        <v>0</v>
      </c>
      <c r="DW30" s="57">
        <f t="shared" si="33"/>
        <v>2.4772028454545457E-3</v>
      </c>
      <c r="DX30" s="57">
        <f t="shared" si="33"/>
        <v>0</v>
      </c>
      <c r="DY30" s="57">
        <f t="shared" si="33"/>
        <v>0</v>
      </c>
      <c r="DZ30" s="57">
        <f t="shared" si="33"/>
        <v>0</v>
      </c>
      <c r="EA30" s="57">
        <f t="shared" ref="EA30:EP30" si="34">IF(SUM(EA$24:EA$27)=4,EA21,0)</f>
        <v>0</v>
      </c>
      <c r="EB30" s="57">
        <f t="shared" si="34"/>
        <v>0</v>
      </c>
      <c r="EC30" s="57">
        <f t="shared" si="34"/>
        <v>0</v>
      </c>
      <c r="ED30" s="57">
        <f t="shared" si="34"/>
        <v>0</v>
      </c>
      <c r="EE30" s="57">
        <f t="shared" si="34"/>
        <v>0</v>
      </c>
      <c r="EF30" s="57">
        <f t="shared" si="34"/>
        <v>0</v>
      </c>
      <c r="EG30" s="57">
        <f t="shared" si="34"/>
        <v>0</v>
      </c>
      <c r="EH30" s="57">
        <f t="shared" si="34"/>
        <v>0</v>
      </c>
      <c r="EI30" s="57">
        <f t="shared" si="34"/>
        <v>0</v>
      </c>
      <c r="EJ30" s="57">
        <f t="shared" si="34"/>
        <v>0</v>
      </c>
      <c r="EK30" s="57">
        <f t="shared" si="34"/>
        <v>0</v>
      </c>
      <c r="EL30" s="57">
        <f t="shared" si="34"/>
        <v>0</v>
      </c>
      <c r="EM30" s="57">
        <f t="shared" si="34"/>
        <v>0</v>
      </c>
      <c r="EN30" s="57">
        <f t="shared" si="34"/>
        <v>0</v>
      </c>
      <c r="EO30" s="57">
        <f t="shared" si="34"/>
        <v>0</v>
      </c>
      <c r="EP30" s="57">
        <f t="shared" si="34"/>
        <v>0</v>
      </c>
    </row>
    <row r="32" spans="1:146" x14ac:dyDescent="0.2">
      <c r="B32" s="4" t="s">
        <v>7</v>
      </c>
    </row>
    <row r="33" spans="1:14" s="6" customFormat="1" x14ac:dyDescent="0.2">
      <c r="A33" s="101"/>
      <c r="B33" s="9" t="s">
        <v>75</v>
      </c>
      <c r="C33" s="38">
        <v>1</v>
      </c>
      <c r="D33" s="38">
        <v>2</v>
      </c>
      <c r="E33" s="38">
        <v>3</v>
      </c>
      <c r="F33" s="38">
        <v>4</v>
      </c>
      <c r="G33" s="38">
        <v>5</v>
      </c>
      <c r="H33" s="38">
        <v>6</v>
      </c>
      <c r="I33" s="38">
        <v>7</v>
      </c>
      <c r="J33" s="38">
        <v>8</v>
      </c>
      <c r="K33" s="38"/>
      <c r="L33" s="38"/>
      <c r="M33" s="38"/>
      <c r="N33" s="38"/>
    </row>
    <row r="34" spans="1:14" s="7" customFormat="1" ht="17" x14ac:dyDescent="0.2">
      <c r="A34" s="75"/>
      <c r="B34" s="41" t="s">
        <v>76</v>
      </c>
      <c r="C34" s="42" t="s">
        <v>48</v>
      </c>
      <c r="D34" s="42" t="s">
        <v>48</v>
      </c>
      <c r="E34" s="42" t="s">
        <v>48</v>
      </c>
      <c r="F34" s="42" t="s">
        <v>48</v>
      </c>
      <c r="G34" s="42" t="s">
        <v>8</v>
      </c>
      <c r="H34" s="42" t="s">
        <v>8</v>
      </c>
      <c r="I34" s="42" t="s">
        <v>8</v>
      </c>
      <c r="J34" s="42" t="s">
        <v>8</v>
      </c>
    </row>
    <row r="35" spans="1:14" x14ac:dyDescent="0.2">
      <c r="A35" s="75"/>
      <c r="B35" s="40" t="s">
        <v>77</v>
      </c>
      <c r="C35" s="2">
        <v>5</v>
      </c>
      <c r="D35" s="2">
        <v>10</v>
      </c>
      <c r="E35" s="2">
        <v>15</v>
      </c>
      <c r="F35" s="2">
        <v>20</v>
      </c>
      <c r="G35" s="2">
        <v>5</v>
      </c>
      <c r="H35" s="2">
        <v>10</v>
      </c>
      <c r="I35" s="2">
        <v>15</v>
      </c>
      <c r="J35" s="2">
        <v>20</v>
      </c>
    </row>
    <row r="36" spans="1:14" s="7" customFormat="1" x14ac:dyDescent="0.2">
      <c r="A36" s="75"/>
      <c r="B36" s="45" t="s">
        <v>59</v>
      </c>
      <c r="C36" s="190">
        <v>0.97965146711074103</v>
      </c>
      <c r="D36" s="190">
        <v>1.959303</v>
      </c>
      <c r="E36" s="190">
        <v>2.9389544013322229</v>
      </c>
      <c r="F36" s="190">
        <v>3.9186058684429641</v>
      </c>
      <c r="G36" s="190">
        <v>0.3219736363636363</v>
      </c>
      <c r="H36" s="190">
        <v>0.64394727272727259</v>
      </c>
      <c r="I36" s="190">
        <v>0.96592090909090889</v>
      </c>
      <c r="J36" s="190">
        <v>1.2878945454545452</v>
      </c>
    </row>
    <row r="37" spans="1:14" x14ac:dyDescent="0.2">
      <c r="A37" s="75"/>
      <c r="B37" s="35" t="s">
        <v>60</v>
      </c>
      <c r="C37" s="124">
        <v>8.3959499999999991</v>
      </c>
      <c r="D37" s="124">
        <v>16.791899999999998</v>
      </c>
      <c r="E37" s="124">
        <v>25.187849999999997</v>
      </c>
      <c r="F37" s="124">
        <v>33.583799999999997</v>
      </c>
      <c r="G37" s="124">
        <v>3.8163409090909086</v>
      </c>
      <c r="H37" s="124">
        <v>7.6326818181818172</v>
      </c>
      <c r="I37" s="124">
        <v>11.449022727272727</v>
      </c>
      <c r="J37" s="124">
        <v>15.265363636363634</v>
      </c>
    </row>
    <row r="38" spans="1:14" s="5" customFormat="1" x14ac:dyDescent="0.2">
      <c r="A38" s="75"/>
      <c r="B38" s="36" t="s">
        <v>61</v>
      </c>
      <c r="C38" s="191">
        <v>2.3260499999999999E-4</v>
      </c>
      <c r="D38" s="191">
        <v>4.6500000000000003E-4</v>
      </c>
      <c r="E38" s="191">
        <v>6.9781499999999985E-4</v>
      </c>
      <c r="F38" s="191">
        <v>9.3041999999999995E-4</v>
      </c>
      <c r="G38" s="191">
        <v>1.057295454545454E-4</v>
      </c>
      <c r="H38" s="191">
        <v>2.114590909090908E-4</v>
      </c>
      <c r="I38" s="191">
        <v>3.1718863636363614E-4</v>
      </c>
      <c r="J38" s="191">
        <v>4.229181818181816E-4</v>
      </c>
    </row>
    <row r="40" spans="1:14" x14ac:dyDescent="0.2">
      <c r="B40" s="4" t="s">
        <v>115</v>
      </c>
    </row>
    <row r="41" spans="1:14" s="7" customFormat="1" x14ac:dyDescent="0.2">
      <c r="A41" s="75"/>
      <c r="B41" s="54" t="s">
        <v>76</v>
      </c>
      <c r="C41" s="55">
        <f t="shared" ref="C41:J41" si="35">IF(C34=$D5,1,0)</f>
        <v>0</v>
      </c>
      <c r="D41" s="55">
        <f t="shared" si="35"/>
        <v>0</v>
      </c>
      <c r="E41" s="55">
        <f t="shared" si="35"/>
        <v>0</v>
      </c>
      <c r="F41" s="55">
        <f t="shared" si="35"/>
        <v>0</v>
      </c>
      <c r="G41" s="55">
        <f t="shared" si="35"/>
        <v>1</v>
      </c>
      <c r="H41" s="55">
        <f t="shared" si="35"/>
        <v>1</v>
      </c>
      <c r="I41" s="55">
        <f t="shared" si="35"/>
        <v>1</v>
      </c>
      <c r="J41" s="55">
        <f t="shared" si="35"/>
        <v>1</v>
      </c>
    </row>
    <row r="42" spans="1:14" s="5" customFormat="1" x14ac:dyDescent="0.2">
      <c r="A42" s="75"/>
      <c r="B42" s="56" t="s">
        <v>77</v>
      </c>
      <c r="C42" s="57">
        <f t="shared" ref="C42:J42" si="36">IF(C35=$D4,1,0)</f>
        <v>0</v>
      </c>
      <c r="D42" s="57">
        <f t="shared" si="36"/>
        <v>0</v>
      </c>
      <c r="E42" s="57">
        <f t="shared" si="36"/>
        <v>1</v>
      </c>
      <c r="F42" s="57">
        <f t="shared" si="36"/>
        <v>0</v>
      </c>
      <c r="G42" s="57">
        <f t="shared" si="36"/>
        <v>0</v>
      </c>
      <c r="H42" s="57">
        <f t="shared" si="36"/>
        <v>0</v>
      </c>
      <c r="I42" s="57">
        <f t="shared" si="36"/>
        <v>1</v>
      </c>
      <c r="J42" s="57">
        <f t="shared" si="36"/>
        <v>0</v>
      </c>
    </row>
    <row r="43" spans="1:14" x14ac:dyDescent="0.2">
      <c r="A43" s="75"/>
      <c r="B43" s="35" t="s">
        <v>59</v>
      </c>
      <c r="C43" s="2">
        <f t="shared" ref="C43:J45" si="37">IF(SUM(C$41:C$42)=2,C36,0)</f>
        <v>0</v>
      </c>
      <c r="D43" s="2">
        <f t="shared" si="37"/>
        <v>0</v>
      </c>
      <c r="E43" s="2">
        <f t="shared" si="37"/>
        <v>0</v>
      </c>
      <c r="F43" s="2">
        <f t="shared" si="37"/>
        <v>0</v>
      </c>
      <c r="G43" s="2">
        <f t="shared" si="37"/>
        <v>0</v>
      </c>
      <c r="H43" s="2">
        <f t="shared" si="37"/>
        <v>0</v>
      </c>
      <c r="I43" s="2">
        <f t="shared" si="37"/>
        <v>0.96592090909090889</v>
      </c>
      <c r="J43" s="2">
        <f t="shared" si="37"/>
        <v>0</v>
      </c>
    </row>
    <row r="44" spans="1:14" x14ac:dyDescent="0.2">
      <c r="A44" s="75"/>
      <c r="B44" s="35" t="s">
        <v>60</v>
      </c>
      <c r="C44" s="2">
        <f t="shared" si="37"/>
        <v>0</v>
      </c>
      <c r="D44" s="2">
        <f t="shared" si="37"/>
        <v>0</v>
      </c>
      <c r="E44" s="2">
        <f t="shared" si="37"/>
        <v>0</v>
      </c>
      <c r="F44" s="2">
        <f t="shared" si="37"/>
        <v>0</v>
      </c>
      <c r="G44" s="2">
        <f t="shared" si="37"/>
        <v>0</v>
      </c>
      <c r="H44" s="2">
        <f t="shared" si="37"/>
        <v>0</v>
      </c>
      <c r="I44" s="2">
        <f t="shared" si="37"/>
        <v>11.449022727272727</v>
      </c>
      <c r="J44" s="2">
        <f t="shared" si="37"/>
        <v>0</v>
      </c>
    </row>
    <row r="45" spans="1:14" s="5" customFormat="1" x14ac:dyDescent="0.2">
      <c r="A45" s="75"/>
      <c r="B45" s="36" t="s">
        <v>61</v>
      </c>
      <c r="C45" s="57">
        <f t="shared" si="37"/>
        <v>0</v>
      </c>
      <c r="D45" s="57">
        <f t="shared" si="37"/>
        <v>0</v>
      </c>
      <c r="E45" s="57">
        <f t="shared" si="37"/>
        <v>0</v>
      </c>
      <c r="F45" s="57">
        <f t="shared" si="37"/>
        <v>0</v>
      </c>
      <c r="G45" s="57">
        <f t="shared" si="37"/>
        <v>0</v>
      </c>
      <c r="H45" s="57">
        <f t="shared" si="37"/>
        <v>0</v>
      </c>
      <c r="I45" s="57">
        <f t="shared" si="37"/>
        <v>3.1718863636363614E-4</v>
      </c>
      <c r="J45" s="57">
        <f t="shared" si="37"/>
        <v>0</v>
      </c>
    </row>
    <row r="47" spans="1:14" x14ac:dyDescent="0.2">
      <c r="B47" s="4" t="s">
        <v>79</v>
      </c>
    </row>
    <row r="48" spans="1:14" s="6" customFormat="1" x14ac:dyDescent="0.2">
      <c r="A48" s="101"/>
      <c r="B48" s="9" t="s">
        <v>75</v>
      </c>
      <c r="C48" s="38">
        <v>1</v>
      </c>
      <c r="D48" s="38">
        <v>2</v>
      </c>
      <c r="E48" s="38">
        <v>3</v>
      </c>
      <c r="F48" s="38">
        <v>4</v>
      </c>
      <c r="G48" s="38">
        <v>5</v>
      </c>
      <c r="H48" s="38">
        <v>6</v>
      </c>
      <c r="I48" s="38">
        <v>7</v>
      </c>
      <c r="J48" s="38">
        <v>8</v>
      </c>
      <c r="K48" s="38"/>
      <c r="L48" s="38"/>
      <c r="M48" s="38"/>
      <c r="N48" s="38"/>
    </row>
    <row r="49" spans="1:16" ht="17" x14ac:dyDescent="0.2">
      <c r="A49" s="75"/>
      <c r="B49" s="39" t="s">
        <v>76</v>
      </c>
      <c r="C49" s="3" t="s">
        <v>48</v>
      </c>
      <c r="D49" s="3" t="s">
        <v>48</v>
      </c>
      <c r="E49" s="3" t="s">
        <v>48</v>
      </c>
      <c r="F49" s="3" t="s">
        <v>48</v>
      </c>
      <c r="G49" s="3" t="s">
        <v>8</v>
      </c>
      <c r="H49" s="3" t="s">
        <v>8</v>
      </c>
      <c r="I49" s="3" t="s">
        <v>8</v>
      </c>
      <c r="J49" s="3" t="s">
        <v>8</v>
      </c>
    </row>
    <row r="50" spans="1:16" x14ac:dyDescent="0.2">
      <c r="A50" s="75"/>
      <c r="B50" s="40" t="s">
        <v>77</v>
      </c>
      <c r="C50" s="2">
        <v>5</v>
      </c>
      <c r="D50" s="2">
        <v>10</v>
      </c>
      <c r="E50" s="2">
        <v>15</v>
      </c>
      <c r="F50" s="2">
        <v>20</v>
      </c>
      <c r="G50" s="2">
        <v>5</v>
      </c>
      <c r="H50" s="2">
        <v>10</v>
      </c>
      <c r="I50" s="2">
        <v>15</v>
      </c>
      <c r="J50" s="2">
        <v>20</v>
      </c>
    </row>
    <row r="51" spans="1:16" s="7" customFormat="1" x14ac:dyDescent="0.2">
      <c r="A51" s="75"/>
      <c r="B51" s="45" t="s">
        <v>59</v>
      </c>
      <c r="C51" s="190">
        <v>0.97965146711074103</v>
      </c>
      <c r="D51" s="190">
        <v>1.9593029342214821</v>
      </c>
      <c r="E51" s="190">
        <v>2.9389544013322229</v>
      </c>
      <c r="F51" s="190">
        <v>3.9186058684429641</v>
      </c>
      <c r="G51" s="190">
        <v>0.3219736363636363</v>
      </c>
      <c r="H51" s="190">
        <v>0.64394727272727259</v>
      </c>
      <c r="I51" s="190">
        <v>0.96592090909090889</v>
      </c>
      <c r="J51" s="190">
        <v>1.2878945454545452</v>
      </c>
    </row>
    <row r="52" spans="1:16" x14ac:dyDescent="0.2">
      <c r="A52" s="75"/>
      <c r="B52" s="35" t="s">
        <v>60</v>
      </c>
      <c r="C52" s="124">
        <v>8.3959499999999991</v>
      </c>
      <c r="D52" s="124">
        <v>16.791899999999998</v>
      </c>
      <c r="E52" s="124">
        <v>25.187849999999997</v>
      </c>
      <c r="F52" s="124">
        <v>33.583799999999997</v>
      </c>
      <c r="G52" s="124">
        <v>3.8163409090909086</v>
      </c>
      <c r="H52" s="124">
        <v>7.6326818181818172</v>
      </c>
      <c r="I52" s="124">
        <v>11.449022727272727</v>
      </c>
      <c r="J52" s="124">
        <v>15.265363636363634</v>
      </c>
    </row>
    <row r="53" spans="1:16" s="5" customFormat="1" x14ac:dyDescent="0.2">
      <c r="A53" s="75"/>
      <c r="B53" s="36" t="s">
        <v>61</v>
      </c>
      <c r="C53" s="192">
        <v>2.3260499999999999E-4</v>
      </c>
      <c r="D53" s="192">
        <v>4.6520999999999997E-4</v>
      </c>
      <c r="E53" s="192">
        <v>6.9781499999999985E-4</v>
      </c>
      <c r="F53" s="192">
        <v>9.3041999999999995E-4</v>
      </c>
      <c r="G53" s="192">
        <v>1.057295454545454E-4</v>
      </c>
      <c r="H53" s="192">
        <v>2.114590909090908E-4</v>
      </c>
      <c r="I53" s="192">
        <v>3.1718863636363614E-4</v>
      </c>
      <c r="J53" s="192">
        <v>4.229181818181816E-4</v>
      </c>
    </row>
    <row r="55" spans="1:16" x14ac:dyDescent="0.2">
      <c r="B55" s="4" t="s">
        <v>115</v>
      </c>
    </row>
    <row r="56" spans="1:16" s="7" customFormat="1" x14ac:dyDescent="0.2">
      <c r="A56" s="75"/>
      <c r="B56" s="54" t="s">
        <v>76</v>
      </c>
      <c r="C56" s="55">
        <f t="shared" ref="C56:J56" si="38">IF(C49=$E5,1,0)</f>
        <v>0</v>
      </c>
      <c r="D56" s="55">
        <f t="shared" si="38"/>
        <v>0</v>
      </c>
      <c r="E56" s="55">
        <f t="shared" si="38"/>
        <v>0</v>
      </c>
      <c r="F56" s="55">
        <f t="shared" si="38"/>
        <v>0</v>
      </c>
      <c r="G56" s="55">
        <f t="shared" si="38"/>
        <v>1</v>
      </c>
      <c r="H56" s="55">
        <f t="shared" si="38"/>
        <v>1</v>
      </c>
      <c r="I56" s="55">
        <f t="shared" si="38"/>
        <v>1</v>
      </c>
      <c r="J56" s="55">
        <f t="shared" si="38"/>
        <v>1</v>
      </c>
    </row>
    <row r="57" spans="1:16" s="5" customFormat="1" x14ac:dyDescent="0.2">
      <c r="A57" s="75"/>
      <c r="B57" s="56" t="s">
        <v>77</v>
      </c>
      <c r="C57" s="57">
        <f t="shared" ref="C57:J57" si="39">IF(C50=$E4,1,0)</f>
        <v>0</v>
      </c>
      <c r="D57" s="57">
        <f t="shared" si="39"/>
        <v>0</v>
      </c>
      <c r="E57" s="57">
        <f t="shared" si="39"/>
        <v>1</v>
      </c>
      <c r="F57" s="57">
        <f t="shared" si="39"/>
        <v>0</v>
      </c>
      <c r="G57" s="57">
        <f t="shared" si="39"/>
        <v>0</v>
      </c>
      <c r="H57" s="57">
        <f t="shared" si="39"/>
        <v>0</v>
      </c>
      <c r="I57" s="57">
        <f t="shared" si="39"/>
        <v>1</v>
      </c>
      <c r="J57" s="57">
        <f t="shared" si="39"/>
        <v>0</v>
      </c>
    </row>
    <row r="58" spans="1:16" x14ac:dyDescent="0.2">
      <c r="A58" s="75"/>
      <c r="B58" s="35" t="s">
        <v>59</v>
      </c>
      <c r="C58" s="193">
        <f t="shared" ref="C58:J60" si="40">IF(SUM(C$56:C$57)=2,C51,0)</f>
        <v>0</v>
      </c>
      <c r="D58" s="193">
        <f t="shared" si="40"/>
        <v>0</v>
      </c>
      <c r="E58" s="193">
        <f t="shared" si="40"/>
        <v>0</v>
      </c>
      <c r="F58" s="193">
        <f t="shared" si="40"/>
        <v>0</v>
      </c>
      <c r="G58" s="193">
        <f t="shared" si="40"/>
        <v>0</v>
      </c>
      <c r="H58" s="193">
        <f t="shared" si="40"/>
        <v>0</v>
      </c>
      <c r="I58" s="193">
        <f t="shared" si="40"/>
        <v>0.96592090909090889</v>
      </c>
      <c r="J58" s="193">
        <f t="shared" si="40"/>
        <v>0</v>
      </c>
    </row>
    <row r="59" spans="1:16" x14ac:dyDescent="0.2">
      <c r="A59" s="75"/>
      <c r="B59" s="35" t="s">
        <v>60</v>
      </c>
      <c r="C59" s="193">
        <f t="shared" si="40"/>
        <v>0</v>
      </c>
      <c r="D59" s="193">
        <f t="shared" si="40"/>
        <v>0</v>
      </c>
      <c r="E59" s="193">
        <f t="shared" si="40"/>
        <v>0</v>
      </c>
      <c r="F59" s="193">
        <f t="shared" si="40"/>
        <v>0</v>
      </c>
      <c r="G59" s="193">
        <f t="shared" si="40"/>
        <v>0</v>
      </c>
      <c r="H59" s="193">
        <f t="shared" si="40"/>
        <v>0</v>
      </c>
      <c r="I59" s="193">
        <f t="shared" si="40"/>
        <v>11.449022727272727</v>
      </c>
      <c r="J59" s="193">
        <f t="shared" si="40"/>
        <v>0</v>
      </c>
    </row>
    <row r="60" spans="1:16" s="5" customFormat="1" x14ac:dyDescent="0.2">
      <c r="A60" s="75"/>
      <c r="B60" s="36" t="s">
        <v>61</v>
      </c>
      <c r="C60" s="194">
        <f t="shared" si="40"/>
        <v>0</v>
      </c>
      <c r="D60" s="194">
        <f t="shared" si="40"/>
        <v>0</v>
      </c>
      <c r="E60" s="194">
        <f t="shared" si="40"/>
        <v>0</v>
      </c>
      <c r="F60" s="194">
        <f t="shared" si="40"/>
        <v>0</v>
      </c>
      <c r="G60" s="194">
        <f t="shared" si="40"/>
        <v>0</v>
      </c>
      <c r="H60" s="194">
        <f t="shared" si="40"/>
        <v>0</v>
      </c>
      <c r="I60" s="194">
        <f t="shared" si="40"/>
        <v>3.1718863636363614E-4</v>
      </c>
      <c r="J60" s="194">
        <f t="shared" si="40"/>
        <v>0</v>
      </c>
    </row>
    <row r="62" spans="1:16" s="61" customFormat="1" x14ac:dyDescent="0.2">
      <c r="B62" s="58" t="s">
        <v>138</v>
      </c>
    </row>
    <row r="63" spans="1:16" s="63" customFormat="1" x14ac:dyDescent="0.2">
      <c r="B63" s="62"/>
    </row>
    <row r="64" spans="1:16" x14ac:dyDescent="0.2">
      <c r="B64" s="4" t="s">
        <v>98</v>
      </c>
      <c r="I64" s="4"/>
      <c r="P64" s="4"/>
    </row>
    <row r="65" spans="2:21" s="10" customFormat="1" ht="70" customHeight="1" x14ac:dyDescent="0.2">
      <c r="B65" s="66" t="s">
        <v>95</v>
      </c>
      <c r="C65" s="42" t="s">
        <v>24</v>
      </c>
      <c r="D65" s="42" t="s">
        <v>131</v>
      </c>
      <c r="E65" s="175" t="s">
        <v>132</v>
      </c>
      <c r="I65" s="13"/>
      <c r="P65" s="13"/>
    </row>
    <row r="66" spans="2:21" x14ac:dyDescent="0.2">
      <c r="B66" s="70" t="s">
        <v>59</v>
      </c>
      <c r="C66" s="176">
        <v>0.87090862492233989</v>
      </c>
      <c r="D66" s="176">
        <v>0.1342680629246758</v>
      </c>
      <c r="E66" s="177">
        <v>0.22273601280818212</v>
      </c>
      <c r="G66" s="64"/>
      <c r="I66" s="4"/>
      <c r="K66" s="64"/>
      <c r="L66" s="64"/>
      <c r="N66" s="64"/>
      <c r="P66" s="4"/>
      <c r="Q66" s="64"/>
      <c r="R66" s="64"/>
      <c r="S66" s="64"/>
      <c r="U66" s="64"/>
    </row>
    <row r="67" spans="2:21" x14ac:dyDescent="0.2">
      <c r="B67" s="68" t="s">
        <v>60</v>
      </c>
      <c r="C67" s="178">
        <v>33.723819985158023</v>
      </c>
      <c r="D67" s="178">
        <v>1.9576997063012838</v>
      </c>
      <c r="E67" s="179">
        <v>8.8680486984266782</v>
      </c>
      <c r="G67" s="64"/>
      <c r="I67" s="4"/>
      <c r="K67" s="64"/>
      <c r="L67" s="64"/>
      <c r="N67" s="64"/>
      <c r="P67" s="4"/>
      <c r="Q67" s="64"/>
      <c r="R67" s="64"/>
      <c r="S67" s="64"/>
      <c r="U67" s="64"/>
    </row>
    <row r="68" spans="2:21" x14ac:dyDescent="0.2">
      <c r="B68" s="69" t="s">
        <v>61</v>
      </c>
      <c r="C68" s="180">
        <v>2.3795815951908775E-3</v>
      </c>
      <c r="D68" s="180">
        <v>8.099540444174394E-3</v>
      </c>
      <c r="E68" s="181">
        <v>6.0930521519032518E-4</v>
      </c>
      <c r="G68" s="64"/>
      <c r="I68" s="4"/>
      <c r="K68" s="64"/>
      <c r="L68" s="64"/>
      <c r="N68" s="64"/>
      <c r="P68" s="4"/>
      <c r="Q68" s="64"/>
      <c r="R68" s="64"/>
      <c r="S68" s="64"/>
      <c r="U68" s="64"/>
    </row>
    <row r="70" spans="2:21" s="59" customFormat="1" x14ac:dyDescent="0.2">
      <c r="B70" s="58" t="s">
        <v>104</v>
      </c>
    </row>
    <row r="71" spans="2:21" s="78" customFormat="1" x14ac:dyDescent="0.2">
      <c r="B71" s="77"/>
    </row>
    <row r="72" spans="2:21" s="4" customFormat="1" x14ac:dyDescent="0.2">
      <c r="B72" s="4" t="s">
        <v>98</v>
      </c>
      <c r="F72" s="4" t="s">
        <v>7</v>
      </c>
      <c r="J72" s="4" t="s">
        <v>79</v>
      </c>
    </row>
    <row r="73" spans="2:21" ht="68" x14ac:dyDescent="0.2">
      <c r="B73" s="80" t="s">
        <v>88</v>
      </c>
      <c r="C73" s="195" t="s">
        <v>105</v>
      </c>
      <c r="D73" s="94" t="s">
        <v>106</v>
      </c>
      <c r="F73" s="79" t="s">
        <v>88</v>
      </c>
      <c r="G73" s="196" t="s">
        <v>105</v>
      </c>
      <c r="H73" s="197" t="s">
        <v>106</v>
      </c>
      <c r="J73" s="79" t="s">
        <v>88</v>
      </c>
      <c r="K73" s="196" t="s">
        <v>105</v>
      </c>
      <c r="L73" s="197" t="s">
        <v>106</v>
      </c>
    </row>
    <row r="74" spans="2:21" x14ac:dyDescent="0.2">
      <c r="B74" s="70" t="s">
        <v>59</v>
      </c>
      <c r="C74" s="190">
        <f>C66</f>
        <v>0.87090862492233989</v>
      </c>
      <c r="D74" s="205">
        <f>SUM(C28:EP28)</f>
        <v>0.3433426273636363</v>
      </c>
      <c r="F74" s="70" t="s">
        <v>59</v>
      </c>
      <c r="G74" s="190">
        <f>D66</f>
        <v>0.1342680629246758</v>
      </c>
      <c r="H74" s="205">
        <f>SUM(C43:J43)</f>
        <v>0.96592090909090889</v>
      </c>
      <c r="J74" s="70" t="s">
        <v>59</v>
      </c>
      <c r="K74" s="190">
        <f>E66</f>
        <v>0.22273601280818212</v>
      </c>
      <c r="L74" s="205">
        <f>SUM(C58:J58)</f>
        <v>0.96592090909090889</v>
      </c>
    </row>
    <row r="75" spans="2:21" x14ac:dyDescent="0.2">
      <c r="B75" s="68" t="s">
        <v>60</v>
      </c>
      <c r="C75" s="124">
        <f t="shared" ref="C75:C76" si="41">C67</f>
        <v>33.723819985158023</v>
      </c>
      <c r="D75" s="206">
        <f>SUM(C29:EP29)</f>
        <v>4.3427565009409088</v>
      </c>
      <c r="F75" s="68" t="s">
        <v>60</v>
      </c>
      <c r="G75" s="124">
        <f>D67</f>
        <v>1.9576997063012838</v>
      </c>
      <c r="H75" s="206">
        <f>SUM(C44:J44)</f>
        <v>11.449022727272727</v>
      </c>
      <c r="J75" s="68" t="s">
        <v>60</v>
      </c>
      <c r="K75" s="124">
        <f>E67</f>
        <v>8.8680486984266782</v>
      </c>
      <c r="L75" s="206">
        <f>SUM(C59:J59)</f>
        <v>11.449022727272727</v>
      </c>
    </row>
    <row r="76" spans="2:21" x14ac:dyDescent="0.2">
      <c r="B76" s="69" t="s">
        <v>61</v>
      </c>
      <c r="C76" s="191">
        <f t="shared" si="41"/>
        <v>2.3795815951908775E-3</v>
      </c>
      <c r="D76" s="207">
        <f>SUM(C30:EP30)</f>
        <v>2.4772028454545457E-3</v>
      </c>
      <c r="F76" s="69" t="s">
        <v>61</v>
      </c>
      <c r="G76" s="191">
        <f>D68</f>
        <v>8.099540444174394E-3</v>
      </c>
      <c r="H76" s="207">
        <f>SUM(C45:J45)</f>
        <v>3.1718863636363614E-4</v>
      </c>
      <c r="J76" s="69" t="s">
        <v>61</v>
      </c>
      <c r="K76" s="191">
        <f>E68</f>
        <v>6.0930521519032518E-4</v>
      </c>
      <c r="L76" s="207">
        <f>SUM(C60:J60)</f>
        <v>3.1718863636363614E-4</v>
      </c>
    </row>
    <row r="78" spans="2:21" x14ac:dyDescent="0.2">
      <c r="B78" s="80" t="s">
        <v>23</v>
      </c>
      <c r="C78" s="93" t="s">
        <v>96</v>
      </c>
      <c r="D78" s="38" t="s">
        <v>9</v>
      </c>
      <c r="E78" s="94" t="s">
        <v>97</v>
      </c>
    </row>
    <row r="79" spans="2:21" ht="34" x14ac:dyDescent="0.2">
      <c r="B79" s="95" t="s">
        <v>84</v>
      </c>
      <c r="C79" s="169">
        <f>C7</f>
        <v>2</v>
      </c>
      <c r="D79" s="42" t="str">
        <f>D7</f>
        <v>Single-use, not applicable</v>
      </c>
      <c r="E79" s="175" t="str">
        <f>E7</f>
        <v>Single-use, not applicable</v>
      </c>
    </row>
    <row r="80" spans="2:21" x14ac:dyDescent="0.2">
      <c r="B80" s="96" t="s">
        <v>81</v>
      </c>
      <c r="C80" s="171">
        <v>12</v>
      </c>
      <c r="D80" s="2">
        <v>12</v>
      </c>
      <c r="E80" s="172">
        <v>12</v>
      </c>
    </row>
    <row r="81" spans="2:15" x14ac:dyDescent="0.2">
      <c r="B81" s="96" t="s">
        <v>29</v>
      </c>
      <c r="C81" s="171">
        <f>C8</f>
        <v>2</v>
      </c>
      <c r="D81" s="2">
        <f>C8</f>
        <v>2</v>
      </c>
      <c r="E81" s="172">
        <f>C8</f>
        <v>2</v>
      </c>
    </row>
    <row r="82" spans="2:15" x14ac:dyDescent="0.2">
      <c r="B82" s="96" t="s">
        <v>102</v>
      </c>
      <c r="C82" s="171">
        <f>C80*C81</f>
        <v>24</v>
      </c>
      <c r="D82" s="2">
        <f>D80*D81</f>
        <v>24</v>
      </c>
      <c r="E82" s="172">
        <f>E80*E81</f>
        <v>24</v>
      </c>
    </row>
    <row r="83" spans="2:15" x14ac:dyDescent="0.2">
      <c r="B83" s="96" t="s">
        <v>103</v>
      </c>
      <c r="C83" s="171">
        <f>C79*C82</f>
        <v>48</v>
      </c>
      <c r="D83" s="2">
        <f>C79*D82</f>
        <v>48</v>
      </c>
      <c r="E83" s="172">
        <f>E82*C79</f>
        <v>48</v>
      </c>
    </row>
    <row r="84" spans="2:15" x14ac:dyDescent="0.2">
      <c r="B84" s="97" t="s">
        <v>107</v>
      </c>
      <c r="C84" s="173">
        <f>C6</f>
        <v>6</v>
      </c>
      <c r="D84" s="57">
        <f>D6</f>
        <v>6</v>
      </c>
      <c r="E84" s="174">
        <f>E6</f>
        <v>6</v>
      </c>
    </row>
    <row r="86" spans="2:15" s="61" customFormat="1" x14ac:dyDescent="0.2">
      <c r="B86" s="58" t="s">
        <v>121</v>
      </c>
    </row>
    <row r="88" spans="2:15" s="4" customFormat="1" x14ac:dyDescent="0.2">
      <c r="B88" s="4" t="s">
        <v>98</v>
      </c>
      <c r="C88" s="82"/>
      <c r="G88" s="4" t="s">
        <v>7</v>
      </c>
      <c r="L88" s="4" t="s">
        <v>79</v>
      </c>
    </row>
    <row r="89" spans="2:15" ht="51" x14ac:dyDescent="0.2">
      <c r="B89" s="84" t="s">
        <v>88</v>
      </c>
      <c r="C89" s="42" t="s">
        <v>99</v>
      </c>
      <c r="D89" s="55" t="s">
        <v>100</v>
      </c>
      <c r="E89" s="170" t="s">
        <v>6</v>
      </c>
      <c r="G89" s="84" t="s">
        <v>88</v>
      </c>
      <c r="H89" s="182" t="s">
        <v>99</v>
      </c>
      <c r="I89" s="55" t="s">
        <v>100</v>
      </c>
      <c r="J89" s="170" t="s">
        <v>6</v>
      </c>
      <c r="L89" s="79" t="s">
        <v>88</v>
      </c>
      <c r="M89" s="42" t="s">
        <v>99</v>
      </c>
      <c r="N89" s="55" t="s">
        <v>100</v>
      </c>
      <c r="O89" s="170" t="s">
        <v>6</v>
      </c>
    </row>
    <row r="90" spans="2:15" x14ac:dyDescent="0.2">
      <c r="B90" s="85" t="s">
        <v>92</v>
      </c>
      <c r="C90" s="198">
        <v>1</v>
      </c>
      <c r="D90" s="57">
        <f>C83</f>
        <v>48</v>
      </c>
      <c r="E90" s="174"/>
      <c r="G90" s="85" t="s">
        <v>92</v>
      </c>
      <c r="H90" s="199">
        <f>D83</f>
        <v>48</v>
      </c>
      <c r="I90" s="57">
        <f>D83</f>
        <v>48</v>
      </c>
      <c r="J90" s="174"/>
      <c r="L90" s="83" t="s">
        <v>92</v>
      </c>
      <c r="M90" s="198">
        <f>E83</f>
        <v>48</v>
      </c>
      <c r="N90" s="57">
        <f>E83</f>
        <v>48</v>
      </c>
      <c r="O90" s="174"/>
    </row>
    <row r="91" spans="2:15" x14ac:dyDescent="0.2">
      <c r="B91" s="86" t="s">
        <v>59</v>
      </c>
      <c r="C91" s="47">
        <f>C74</f>
        <v>0.87090862492233989</v>
      </c>
      <c r="D91" s="47">
        <f>D74*D$90</f>
        <v>16.480446113454541</v>
      </c>
      <c r="E91" s="200">
        <f>SUM(C91:D91)</f>
        <v>17.35135473837688</v>
      </c>
      <c r="G91" s="87" t="s">
        <v>59</v>
      </c>
      <c r="H91" s="203">
        <f>H$90*G74</f>
        <v>6.4448670203844385</v>
      </c>
      <c r="I91" s="48">
        <f>(I$90*H74)/D$84</f>
        <v>7.7273672727272711</v>
      </c>
      <c r="J91" s="201">
        <f>SUM(H91:I91)</f>
        <v>14.17223429311171</v>
      </c>
      <c r="L91" s="70" t="s">
        <v>59</v>
      </c>
      <c r="M91" s="47">
        <f>M$90*K74</f>
        <v>10.691328614792742</v>
      </c>
      <c r="N91" s="47">
        <f>(N$90*L74)/E$84</f>
        <v>7.7273672727272711</v>
      </c>
      <c r="O91" s="200">
        <f>SUM(M91:N91)</f>
        <v>18.418695887520013</v>
      </c>
    </row>
    <row r="92" spans="2:15" x14ac:dyDescent="0.2">
      <c r="B92" s="87" t="s">
        <v>60</v>
      </c>
      <c r="C92" s="48">
        <f>C75</f>
        <v>33.723819985158023</v>
      </c>
      <c r="D92" s="48">
        <f>D75*D$90</f>
        <v>208.45231204516364</v>
      </c>
      <c r="E92" s="201">
        <f t="shared" ref="E92:E93" si="42">SUM(C92:D92)</f>
        <v>242.17613203032167</v>
      </c>
      <c r="G92" s="87" t="s">
        <v>60</v>
      </c>
      <c r="H92" s="203">
        <f>H$90*G75</f>
        <v>93.969585902461617</v>
      </c>
      <c r="I92" s="48">
        <f>(I$90*H75)/D$84</f>
        <v>91.592181818181814</v>
      </c>
      <c r="J92" s="201">
        <f t="shared" ref="J92:J93" si="43">SUM(H92:I92)</f>
        <v>185.56176772064345</v>
      </c>
      <c r="L92" s="68" t="s">
        <v>60</v>
      </c>
      <c r="M92" s="48">
        <f>M$90*K75</f>
        <v>425.66633752448058</v>
      </c>
      <c r="N92" s="48">
        <f>(N$90*L75)/E$84</f>
        <v>91.592181818181814</v>
      </c>
      <c r="O92" s="201">
        <f t="shared" ref="O92:O93" si="44">SUM(M92:N92)</f>
        <v>517.25851934266234</v>
      </c>
    </row>
    <row r="93" spans="2:15" x14ac:dyDescent="0.2">
      <c r="B93" s="88" t="s">
        <v>61</v>
      </c>
      <c r="C93" s="46">
        <f>C76</f>
        <v>2.3795815951908775E-3</v>
      </c>
      <c r="D93" s="46">
        <f>D76*D$90</f>
        <v>0.11890573658181819</v>
      </c>
      <c r="E93" s="202">
        <f t="shared" si="42"/>
        <v>0.12128531817700906</v>
      </c>
      <c r="G93" s="88" t="s">
        <v>61</v>
      </c>
      <c r="H93" s="204">
        <f>H$90*G76</f>
        <v>0.38877794132037091</v>
      </c>
      <c r="I93" s="46">
        <f>(I$90*H76)/D$84</f>
        <v>2.5375090909090891E-3</v>
      </c>
      <c r="J93" s="202">
        <f t="shared" si="43"/>
        <v>0.39131545041128002</v>
      </c>
      <c r="L93" s="69" t="s">
        <v>61</v>
      </c>
      <c r="M93" s="46">
        <f>M$90*K76</f>
        <v>2.9246650329135607E-2</v>
      </c>
      <c r="N93" s="46">
        <f>(N$90*L76)/E$84</f>
        <v>2.5375090909090891E-3</v>
      </c>
      <c r="O93" s="202">
        <f t="shared" si="44"/>
        <v>3.1784159420044693E-2</v>
      </c>
    </row>
    <row r="95" spans="2:15" s="61" customFormat="1" x14ac:dyDescent="0.2">
      <c r="B95" s="58" t="s">
        <v>116</v>
      </c>
    </row>
    <row r="96" spans="2:15" s="78" customFormat="1" x14ac:dyDescent="0.2">
      <c r="B96" s="77"/>
    </row>
    <row r="97" spans="2:15" ht="68" x14ac:dyDescent="0.2">
      <c r="B97" s="98"/>
      <c r="C97" s="229" t="s">
        <v>24</v>
      </c>
      <c r="D97" s="229" t="s">
        <v>25</v>
      </c>
      <c r="E97" s="230" t="s">
        <v>2</v>
      </c>
    </row>
    <row r="98" spans="2:15" x14ac:dyDescent="0.2">
      <c r="B98" s="87" t="s">
        <v>59</v>
      </c>
      <c r="C98" s="231">
        <f>E91</f>
        <v>17.35135473837688</v>
      </c>
      <c r="D98" s="231">
        <f>J91</f>
        <v>14.17223429311171</v>
      </c>
      <c r="E98" s="232">
        <f>O91</f>
        <v>18.418695887520013</v>
      </c>
    </row>
    <row r="99" spans="2:15" x14ac:dyDescent="0.2">
      <c r="B99" s="87" t="s">
        <v>60</v>
      </c>
      <c r="C99" s="231">
        <f t="shared" ref="C99" si="45">E92</f>
        <v>242.17613203032167</v>
      </c>
      <c r="D99" s="231">
        <f>J92</f>
        <v>185.56176772064345</v>
      </c>
      <c r="E99" s="232">
        <f>O92</f>
        <v>517.25851934266234</v>
      </c>
    </row>
    <row r="100" spans="2:15" x14ac:dyDescent="0.2">
      <c r="B100" s="88" t="s">
        <v>61</v>
      </c>
      <c r="C100" s="233">
        <f>E93</f>
        <v>0.12128531817700906</v>
      </c>
      <c r="D100" s="233">
        <f>J93</f>
        <v>0.39131545041128002</v>
      </c>
      <c r="E100" s="234">
        <f>O93</f>
        <v>3.1784159420044693E-2</v>
      </c>
    </row>
    <row r="101" spans="2:15" x14ac:dyDescent="0.2">
      <c r="C101" s="235"/>
      <c r="D101" s="235"/>
      <c r="E101" s="235"/>
    </row>
    <row r="102" spans="2:15" ht="85" x14ac:dyDescent="0.2">
      <c r="B102" s="98"/>
      <c r="C102" s="229" t="str">
        <f>$C$3</f>
        <v>Reusable polypropylene takeaway container</v>
      </c>
      <c r="D102" s="229" t="str">
        <f>$D$3</f>
        <v>Single-use bagasse container with PET lid</v>
      </c>
      <c r="E102" s="230" t="str">
        <f>$E$3</f>
        <v>Single-use polypropylene container</v>
      </c>
      <c r="G102" s="98"/>
      <c r="H102" s="220" t="str">
        <f>$C$3</f>
        <v>Reusable polypropylene takeaway container</v>
      </c>
      <c r="I102" s="220" t="str">
        <f>$D$3</f>
        <v>Single-use bagasse container with PET lid</v>
      </c>
      <c r="J102" s="221" t="str">
        <f>$E$3</f>
        <v>Single-use polypropylene container</v>
      </c>
      <c r="L102" s="98"/>
      <c r="M102" s="220" t="str">
        <f>$C$3</f>
        <v>Reusable polypropylene takeaway container</v>
      </c>
      <c r="N102" s="220" t="str">
        <f>$D$3</f>
        <v>Single-use bagasse container with PET lid</v>
      </c>
      <c r="O102" s="221" t="str">
        <f>$E$3</f>
        <v>Single-use polypropylene container</v>
      </c>
    </row>
    <row r="103" spans="2:15" ht="34" x14ac:dyDescent="0.2">
      <c r="B103" s="99" t="s">
        <v>59</v>
      </c>
      <c r="C103" s="236">
        <f>C98</f>
        <v>17.35135473837688</v>
      </c>
      <c r="D103" s="236">
        <f t="shared" ref="D103:E103" si="46">D98</f>
        <v>14.17223429311171</v>
      </c>
      <c r="E103" s="237">
        <f t="shared" si="46"/>
        <v>18.418695887520013</v>
      </c>
      <c r="G103" s="100" t="s">
        <v>60</v>
      </c>
      <c r="H103" s="238">
        <f>C99</f>
        <v>242.17613203032167</v>
      </c>
      <c r="I103" s="238">
        <f t="shared" ref="I103:J103" si="47">D99</f>
        <v>185.56176772064345</v>
      </c>
      <c r="J103" s="239">
        <f t="shared" si="47"/>
        <v>517.25851934266234</v>
      </c>
      <c r="L103" s="100" t="s">
        <v>101</v>
      </c>
      <c r="M103" s="238">
        <f>C100*1000</f>
        <v>121.28531817700906</v>
      </c>
      <c r="N103" s="238">
        <f t="shared" ref="N103:O103" si="48">D100*1000</f>
        <v>391.31545041128004</v>
      </c>
      <c r="O103" s="239">
        <f t="shared" si="48"/>
        <v>31.784159420044691</v>
      </c>
    </row>
    <row r="105" spans="2:15" s="58" customFormat="1" x14ac:dyDescent="0.2">
      <c r="B105" s="58" t="s">
        <v>118</v>
      </c>
    </row>
  </sheetData>
  <sheetProtection algorithmName="SHA-512" hashValue="iB3vYGOzLS0jpEBRSqSlUcmZ/Ef0VcF6z8dCd4+MQCJID/K6zj0TEyRJz15yLe5V8Kt5iODbW/f73jnl7ePo/A==" saltValue="npkqbgUZzHEfNiQvpcLIvg==" spinCount="100000" sheet="1" objects="1" scenarios="1" selectLockedCells="1" selectUnlockedCells="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D3442-5749-DD41-B297-C2BA871F6D6C}">
  <sheetPr codeName="Sheet8">
    <tabColor theme="7" tint="0.59999389629810485"/>
  </sheetPr>
  <dimension ref="B1:L70"/>
  <sheetViews>
    <sheetView showGridLines="0" zoomScale="120" zoomScaleNormal="120" workbookViewId="0">
      <selection activeCell="K67" sqref="K67:L68"/>
    </sheetView>
  </sheetViews>
  <sheetFormatPr baseColWidth="10" defaultRowHeight="16" x14ac:dyDescent="0.2"/>
  <cols>
    <col min="1" max="1" width="5.6640625" customWidth="1"/>
    <col min="2" max="2" width="23.5" customWidth="1"/>
    <col min="3" max="3" width="13.33203125" customWidth="1"/>
    <col min="4" max="4" width="15.33203125" customWidth="1"/>
    <col min="5" max="5" width="13.6640625" customWidth="1"/>
  </cols>
  <sheetData>
    <row r="1" spans="2:7" s="61" customFormat="1" x14ac:dyDescent="0.2">
      <c r="B1" s="58" t="s">
        <v>117</v>
      </c>
    </row>
    <row r="2" spans="2:7" ht="17" thickBot="1" x14ac:dyDescent="0.25"/>
    <row r="3" spans="2:7" ht="51" x14ac:dyDescent="0.2">
      <c r="B3" s="111" t="str">
        <f>'S2 Refill Machine'!C8</f>
        <v>Parameter</v>
      </c>
      <c r="C3" s="214" t="str">
        <f>'S2 Refill Machine'!D8</f>
        <v>Refill machine</v>
      </c>
      <c r="D3" s="215" t="str">
        <f>'S2 Refill Machine'!F8</f>
        <v>High density polyethylene bottles</v>
      </c>
    </row>
    <row r="4" spans="2:7" ht="51" x14ac:dyDescent="0.2">
      <c r="B4" s="43" t="str">
        <f>'S2 Refill Machine'!C10</f>
        <v>Amount of liquid dispensed per month (l/month)</v>
      </c>
      <c r="C4" s="171">
        <f>'S2 Refill Machine'!D10</f>
        <v>20</v>
      </c>
      <c r="D4" s="208" t="str">
        <f>'S2 Refill Machine'!F10</f>
        <v>Not applicable</v>
      </c>
    </row>
    <row r="5" spans="2:7" ht="34" x14ac:dyDescent="0.2">
      <c r="B5" s="43" t="str">
        <f>'S2 Refill Machine'!C12</f>
        <v>Lifetime of refill machine (years)</v>
      </c>
      <c r="C5" s="171">
        <f>'S2 Refill Machine'!D12</f>
        <v>10</v>
      </c>
      <c r="D5" s="208" t="str">
        <f>'S2 Refill Machine'!F12</f>
        <v>Not applicable</v>
      </c>
    </row>
    <row r="6" spans="2:7" ht="35" thickBot="1" x14ac:dyDescent="0.25">
      <c r="B6" s="44" t="str">
        <f>'S2 Refill Machine'!C14</f>
        <v>Refill delivery distance (km)</v>
      </c>
      <c r="C6" s="209">
        <f>'S2 Refill Machine'!D14</f>
        <v>5</v>
      </c>
      <c r="D6" s="210" t="str">
        <f>'S2 Refill Machine'!F14</f>
        <v>Not applicable</v>
      </c>
    </row>
    <row r="9" spans="2:7" s="61" customFormat="1" x14ac:dyDescent="0.2">
      <c r="B9" s="58" t="s">
        <v>91</v>
      </c>
    </row>
    <row r="11" spans="2:7" ht="17" x14ac:dyDescent="0.2">
      <c r="B11" s="108" t="s">
        <v>3</v>
      </c>
      <c r="C11" s="218" t="s">
        <v>80</v>
      </c>
      <c r="D11" s="10"/>
      <c r="E11" s="10"/>
      <c r="G11" s="10"/>
    </row>
    <row r="12" spans="2:7" x14ac:dyDescent="0.2">
      <c r="B12" s="68" t="s">
        <v>59</v>
      </c>
      <c r="C12" s="216">
        <v>164.14546279173749</v>
      </c>
    </row>
    <row r="13" spans="2:7" x14ac:dyDescent="0.2">
      <c r="B13" s="68" t="s">
        <v>60</v>
      </c>
      <c r="C13" s="216">
        <v>2655.7469682569185</v>
      </c>
    </row>
    <row r="14" spans="2:7" x14ac:dyDescent="0.2">
      <c r="B14" s="69" t="s">
        <v>61</v>
      </c>
      <c r="C14" s="217">
        <v>1.9138005983496333</v>
      </c>
    </row>
    <row r="16" spans="2:7" s="59" customFormat="1" x14ac:dyDescent="0.2">
      <c r="B16" s="58" t="s">
        <v>113</v>
      </c>
    </row>
    <row r="18" spans="2:7" x14ac:dyDescent="0.2">
      <c r="B18" s="4" t="s">
        <v>74</v>
      </c>
    </row>
    <row r="19" spans="2:7" x14ac:dyDescent="0.2">
      <c r="B19" s="103" t="s">
        <v>38</v>
      </c>
      <c r="C19" s="169">
        <v>5</v>
      </c>
      <c r="D19" s="55">
        <v>10</v>
      </c>
      <c r="E19" s="55">
        <v>15</v>
      </c>
      <c r="F19" s="170">
        <v>20</v>
      </c>
    </row>
    <row r="20" spans="2:7" x14ac:dyDescent="0.2">
      <c r="B20" s="87" t="s">
        <v>59</v>
      </c>
      <c r="C20" s="169">
        <v>8.194132368348149E-2</v>
      </c>
      <c r="D20" s="55">
        <v>8.3188499683481493E-2</v>
      </c>
      <c r="E20" s="55">
        <v>8.4435675683481481E-2</v>
      </c>
      <c r="F20" s="170">
        <v>8.5682851683481484E-2</v>
      </c>
    </row>
    <row r="21" spans="2:7" x14ac:dyDescent="0.2">
      <c r="B21" s="87" t="s">
        <v>60</v>
      </c>
      <c r="C21" s="171">
        <v>1.4174393812513006</v>
      </c>
      <c r="D21" s="2">
        <v>1.4373655247473005</v>
      </c>
      <c r="E21" s="2">
        <v>1.4572916682433006</v>
      </c>
      <c r="F21" s="172">
        <v>1.4772178117393007</v>
      </c>
    </row>
    <row r="22" spans="2:7" x14ac:dyDescent="0.2">
      <c r="B22" s="88" t="s">
        <v>61</v>
      </c>
      <c r="C22" s="173">
        <v>4.0048434379540739E-4</v>
      </c>
      <c r="D22" s="57">
        <v>4.0172608779540743E-4</v>
      </c>
      <c r="E22" s="57">
        <v>4.0296783179540741E-4</v>
      </c>
      <c r="F22" s="174">
        <v>4.0420957579540744E-4</v>
      </c>
    </row>
    <row r="23" spans="2:7" x14ac:dyDescent="0.2">
      <c r="C23" s="2"/>
      <c r="D23" s="2"/>
      <c r="E23" s="2"/>
      <c r="F23" s="2"/>
    </row>
    <row r="24" spans="2:7" x14ac:dyDescent="0.2">
      <c r="B24" s="4" t="s">
        <v>115</v>
      </c>
      <c r="C24" s="2"/>
      <c r="D24" s="2"/>
      <c r="E24" s="2"/>
      <c r="F24" s="2"/>
    </row>
    <row r="25" spans="2:7" x14ac:dyDescent="0.2">
      <c r="B25" s="76" t="s">
        <v>51</v>
      </c>
      <c r="C25" s="211">
        <f>IF(C19=$C6,1,0)</f>
        <v>1</v>
      </c>
      <c r="D25" s="212">
        <f>IF(D19=$C6,1,0)</f>
        <v>0</v>
      </c>
      <c r="E25" s="212">
        <f>IF(E19=$C6,1,0)</f>
        <v>0</v>
      </c>
      <c r="F25" s="213">
        <f>IF(F19=$C6,1,0)</f>
        <v>0</v>
      </c>
    </row>
    <row r="26" spans="2:7" x14ac:dyDescent="0.2">
      <c r="B26" s="70" t="s">
        <v>59</v>
      </c>
      <c r="C26" s="171">
        <f t="shared" ref="C26:F28" si="0">IF(C$25=1,C20,0)</f>
        <v>8.194132368348149E-2</v>
      </c>
      <c r="D26" s="2">
        <f t="shared" si="0"/>
        <v>0</v>
      </c>
      <c r="E26" s="2">
        <f t="shared" si="0"/>
        <v>0</v>
      </c>
      <c r="F26" s="172">
        <f t="shared" si="0"/>
        <v>0</v>
      </c>
    </row>
    <row r="27" spans="2:7" x14ac:dyDescent="0.2">
      <c r="B27" s="68" t="s">
        <v>60</v>
      </c>
      <c r="C27" s="171">
        <f t="shared" si="0"/>
        <v>1.4174393812513006</v>
      </c>
      <c r="D27" s="2">
        <f t="shared" si="0"/>
        <v>0</v>
      </c>
      <c r="E27" s="2">
        <f t="shared" si="0"/>
        <v>0</v>
      </c>
      <c r="F27" s="172">
        <f t="shared" si="0"/>
        <v>0</v>
      </c>
    </row>
    <row r="28" spans="2:7" x14ac:dyDescent="0.2">
      <c r="B28" s="69" t="s">
        <v>61</v>
      </c>
      <c r="C28" s="173">
        <f t="shared" si="0"/>
        <v>4.0048434379540739E-4</v>
      </c>
      <c r="D28" s="57">
        <f t="shared" si="0"/>
        <v>0</v>
      </c>
      <c r="E28" s="57">
        <f t="shared" si="0"/>
        <v>0</v>
      </c>
      <c r="F28" s="174">
        <f t="shared" si="0"/>
        <v>0</v>
      </c>
    </row>
    <row r="30" spans="2:7" s="61" customFormat="1" x14ac:dyDescent="0.2">
      <c r="B30" s="58" t="s">
        <v>119</v>
      </c>
    </row>
    <row r="32" spans="2:7" x14ac:dyDescent="0.2">
      <c r="B32" s="108" t="s">
        <v>4</v>
      </c>
      <c r="C32" s="219" t="s">
        <v>0</v>
      </c>
      <c r="D32" s="11"/>
      <c r="E32" s="11"/>
      <c r="F32" s="11"/>
      <c r="G32" s="11"/>
    </row>
    <row r="33" spans="2:4" x14ac:dyDescent="0.2">
      <c r="B33" s="68" t="s">
        <v>59</v>
      </c>
      <c r="C33" s="90">
        <v>0.301932042234205</v>
      </c>
    </row>
    <row r="34" spans="2:4" x14ac:dyDescent="0.2">
      <c r="B34" s="68" t="s">
        <v>60</v>
      </c>
      <c r="C34" s="90">
        <v>8.4108390180811554</v>
      </c>
    </row>
    <row r="35" spans="2:4" x14ac:dyDescent="0.2">
      <c r="B35" s="69" t="s">
        <v>61</v>
      </c>
      <c r="C35" s="92">
        <v>1.1272324404925553E-3</v>
      </c>
    </row>
    <row r="37" spans="2:4" x14ac:dyDescent="0.2">
      <c r="B37" s="80" t="s">
        <v>23</v>
      </c>
      <c r="C37" s="109" t="s">
        <v>120</v>
      </c>
    </row>
    <row r="38" spans="2:4" x14ac:dyDescent="0.2">
      <c r="B38" s="96" t="s">
        <v>84</v>
      </c>
      <c r="C38" s="90">
        <f>C5</f>
        <v>10</v>
      </c>
    </row>
    <row r="39" spans="2:4" x14ac:dyDescent="0.2">
      <c r="B39" s="96" t="s">
        <v>81</v>
      </c>
      <c r="C39" s="90">
        <v>12</v>
      </c>
    </row>
    <row r="40" spans="2:4" x14ac:dyDescent="0.2">
      <c r="B40" s="96" t="s">
        <v>82</v>
      </c>
      <c r="C40" s="90">
        <f>C4</f>
        <v>20</v>
      </c>
    </row>
    <row r="41" spans="2:4" x14ac:dyDescent="0.2">
      <c r="B41" s="96" t="s">
        <v>83</v>
      </c>
      <c r="C41" s="90">
        <f>C38*C39*C40</f>
        <v>2400</v>
      </c>
    </row>
    <row r="42" spans="2:4" x14ac:dyDescent="0.2">
      <c r="B42" s="97" t="s">
        <v>85</v>
      </c>
      <c r="C42" s="92">
        <f>C41</f>
        <v>2400</v>
      </c>
    </row>
    <row r="44" spans="2:4" s="58" customFormat="1" x14ac:dyDescent="0.2">
      <c r="B44" s="58" t="s">
        <v>87</v>
      </c>
    </row>
    <row r="46" spans="2:4" ht="51" x14ac:dyDescent="0.2">
      <c r="B46" s="71" t="s">
        <v>88</v>
      </c>
      <c r="C46" s="182" t="s">
        <v>89</v>
      </c>
      <c r="D46" s="175" t="s">
        <v>90</v>
      </c>
    </row>
    <row r="47" spans="2:4" x14ac:dyDescent="0.2">
      <c r="B47" s="73" t="s">
        <v>92</v>
      </c>
      <c r="C47" s="171" t="s">
        <v>94</v>
      </c>
      <c r="D47" s="172" t="s">
        <v>93</v>
      </c>
    </row>
    <row r="48" spans="2:4" x14ac:dyDescent="0.2">
      <c r="B48" s="68" t="s">
        <v>59</v>
      </c>
      <c r="C48" s="226">
        <f>C12</f>
        <v>164.14546279173749</v>
      </c>
      <c r="D48" s="170">
        <f>SUM(C26:F26)</f>
        <v>8.194132368348149E-2</v>
      </c>
    </row>
    <row r="49" spans="2:5" x14ac:dyDescent="0.2">
      <c r="B49" s="68" t="s">
        <v>60</v>
      </c>
      <c r="C49" s="227">
        <f t="shared" ref="C49:C50" si="1">C13</f>
        <v>2655.7469682569185</v>
      </c>
      <c r="D49" s="172">
        <f t="shared" ref="D49" si="2">SUM(C27:F27)</f>
        <v>1.4174393812513006</v>
      </c>
    </row>
    <row r="50" spans="2:5" x14ac:dyDescent="0.2">
      <c r="B50" s="69" t="s">
        <v>61</v>
      </c>
      <c r="C50" s="228">
        <f t="shared" si="1"/>
        <v>1.9138005983496333</v>
      </c>
      <c r="D50" s="174">
        <f>SUM(C28:F28)</f>
        <v>4.0048434379540739E-4</v>
      </c>
    </row>
    <row r="52" spans="2:5" s="61" customFormat="1" x14ac:dyDescent="0.2">
      <c r="B52" s="58" t="s">
        <v>121</v>
      </c>
    </row>
    <row r="53" spans="2:5" x14ac:dyDescent="0.2">
      <c r="B53" s="4"/>
    </row>
    <row r="54" spans="2:5" ht="51" x14ac:dyDescent="0.2">
      <c r="B54" s="89" t="s">
        <v>88</v>
      </c>
      <c r="C54" s="42" t="s">
        <v>89</v>
      </c>
      <c r="D54" s="42" t="s">
        <v>90</v>
      </c>
      <c r="E54" s="170" t="s">
        <v>6</v>
      </c>
    </row>
    <row r="55" spans="2:5" x14ac:dyDescent="0.2">
      <c r="B55" s="92" t="s">
        <v>92</v>
      </c>
      <c r="C55" s="57">
        <v>1</v>
      </c>
      <c r="D55" s="57">
        <f>C41</f>
        <v>2400</v>
      </c>
      <c r="E55" s="174"/>
    </row>
    <row r="56" spans="2:5" x14ac:dyDescent="0.2">
      <c r="B56" s="87" t="s">
        <v>59</v>
      </c>
      <c r="C56" s="124">
        <f>C48</f>
        <v>164.14546279173749</v>
      </c>
      <c r="D56" s="124">
        <f>D$55*D48</f>
        <v>196.65917684035557</v>
      </c>
      <c r="E56" s="206">
        <f>SUM(C56:D56)</f>
        <v>360.80463963209309</v>
      </c>
    </row>
    <row r="57" spans="2:5" x14ac:dyDescent="0.2">
      <c r="B57" s="87" t="s">
        <v>60</v>
      </c>
      <c r="C57" s="124">
        <f>C49</f>
        <v>2655.7469682569185</v>
      </c>
      <c r="D57" s="124">
        <f>D$55*D49</f>
        <v>3401.8545150031214</v>
      </c>
      <c r="E57" s="206">
        <f t="shared" ref="E57:E58" si="3">SUM(C57:D57)</f>
        <v>6057.6014832600395</v>
      </c>
    </row>
    <row r="58" spans="2:5" x14ac:dyDescent="0.2">
      <c r="B58" s="88" t="s">
        <v>61</v>
      </c>
      <c r="C58" s="191">
        <f>C50</f>
        <v>1.9138005983496333</v>
      </c>
      <c r="D58" s="191">
        <f>D$55*D50</f>
        <v>0.96116242510897776</v>
      </c>
      <c r="E58" s="207">
        <f t="shared" si="3"/>
        <v>2.8749630234586112</v>
      </c>
    </row>
    <row r="60" spans="2:5" s="61" customFormat="1" x14ac:dyDescent="0.2">
      <c r="B60" s="58" t="s">
        <v>116</v>
      </c>
    </row>
    <row r="62" spans="2:5" ht="51" x14ac:dyDescent="0.2">
      <c r="B62" s="98"/>
      <c r="C62" s="220" t="str">
        <f>C3</f>
        <v>Refill machine</v>
      </c>
      <c r="D62" s="221" t="str">
        <f>D3</f>
        <v>High density polyethylene bottles</v>
      </c>
    </row>
    <row r="63" spans="2:5" x14ac:dyDescent="0.2">
      <c r="B63" s="86" t="s">
        <v>59</v>
      </c>
      <c r="C63" s="240">
        <f>E56</f>
        <v>360.80463963209309</v>
      </c>
      <c r="D63" s="241">
        <f>C33*$C$42</f>
        <v>724.63690136209198</v>
      </c>
    </row>
    <row r="64" spans="2:5" x14ac:dyDescent="0.2">
      <c r="B64" s="87" t="s">
        <v>60</v>
      </c>
      <c r="C64" s="125">
        <f>E57</f>
        <v>6057.6014832600395</v>
      </c>
      <c r="D64" s="242">
        <f>C34*$C$42</f>
        <v>20186.013643394774</v>
      </c>
    </row>
    <row r="65" spans="2:12" x14ac:dyDescent="0.2">
      <c r="B65" s="88" t="s">
        <v>61</v>
      </c>
      <c r="C65" s="243">
        <f>E58</f>
        <v>2.8749630234586112</v>
      </c>
      <c r="D65" s="244">
        <f>(C35*$C$42)</f>
        <v>2.7053578571821326</v>
      </c>
    </row>
    <row r="67" spans="2:12" s="10" customFormat="1" ht="63" customHeight="1" x14ac:dyDescent="0.2">
      <c r="B67" s="110"/>
      <c r="C67" s="220" t="str">
        <f>C3</f>
        <v>Refill machine</v>
      </c>
      <c r="D67" s="221" t="str">
        <f>D3</f>
        <v>High density polyethylene bottles</v>
      </c>
      <c r="F67" s="110"/>
      <c r="G67" s="220" t="str">
        <f>C3</f>
        <v>Refill machine</v>
      </c>
      <c r="H67" s="221" t="str">
        <f>D3</f>
        <v>High density polyethylene bottles</v>
      </c>
      <c r="J67" s="110"/>
      <c r="K67" s="220" t="str">
        <f>C3</f>
        <v>Refill machine</v>
      </c>
      <c r="L67" s="221" t="str">
        <f>D3</f>
        <v>High density polyethylene bottles</v>
      </c>
    </row>
    <row r="68" spans="2:12" x14ac:dyDescent="0.2">
      <c r="B68" s="69" t="s">
        <v>59</v>
      </c>
      <c r="C68" s="222">
        <f>C63</f>
        <v>360.80463963209309</v>
      </c>
      <c r="D68" s="223">
        <f>D63</f>
        <v>724.63690136209198</v>
      </c>
      <c r="F68" s="69" t="s">
        <v>60</v>
      </c>
      <c r="G68" s="222">
        <f>C64</f>
        <v>6057.6014832600395</v>
      </c>
      <c r="H68" s="223">
        <f>D64</f>
        <v>20186.013643394774</v>
      </c>
      <c r="J68" s="69" t="s">
        <v>86</v>
      </c>
      <c r="K68" s="222">
        <f>C65*1000</f>
        <v>2874.9630234586111</v>
      </c>
      <c r="L68" s="223">
        <f>D65*1000</f>
        <v>2705.3578571821326</v>
      </c>
    </row>
    <row r="70" spans="2:12" s="58" customFormat="1" x14ac:dyDescent="0.2">
      <c r="B70" s="58" t="s">
        <v>118</v>
      </c>
    </row>
  </sheetData>
  <sheetProtection algorithmName="SHA-512" hashValue="mhy/mflgwfBlNxQEiycGU9rUXYOgrTmcg5MMQc+YErcXI5qUpQ6W3uUfJIiFIIPevUuPH1li+O58TnMclEQLPA==" saltValue="0A8CAuUniY2QsywA2yQ0dA==" spinCount="100000" sheet="1" objects="1" scenarios="1" selectLockedCells="1" selectUnlockedCell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82DB2-F39D-9A48-9FD1-1952F44DAB46}">
  <sheetPr codeName="Sheet9">
    <tabColor theme="7" tint="0.59999389629810485"/>
  </sheetPr>
  <dimension ref="B1:AP34"/>
  <sheetViews>
    <sheetView showGridLines="0" topLeftCell="A25" zoomScaleNormal="100" workbookViewId="0">
      <selection activeCell="P28" sqref="P28"/>
    </sheetView>
  </sheetViews>
  <sheetFormatPr baseColWidth="10" defaultRowHeight="16" x14ac:dyDescent="0.2"/>
  <cols>
    <col min="1" max="1" width="4.33203125" customWidth="1"/>
    <col min="2" max="2" width="23.6640625" customWidth="1"/>
    <col min="13" max="13" width="13.33203125" customWidth="1"/>
    <col min="14" max="14" width="13.83203125" customWidth="1"/>
    <col min="17" max="17" width="13.83203125" customWidth="1"/>
    <col min="18" max="18" width="13.33203125" customWidth="1"/>
    <col min="24" max="24" width="11.33203125" customWidth="1"/>
    <col min="31" max="31" width="10.6640625" customWidth="1"/>
    <col min="36" max="36" width="11.33203125" customWidth="1"/>
  </cols>
  <sheetData>
    <row r="1" spans="2:42" s="61" customFormat="1" x14ac:dyDescent="0.2">
      <c r="B1" s="58" t="s">
        <v>117</v>
      </c>
    </row>
    <row r="2" spans="2:42" ht="17" thickBot="1" x14ac:dyDescent="0.25"/>
    <row r="3" spans="2:42" ht="85" x14ac:dyDescent="0.2">
      <c r="B3" s="111" t="str">
        <f>'S3 Areca Palm Leaf Container'!C8</f>
        <v>Parameter</v>
      </c>
      <c r="C3" s="214" t="str">
        <f>'S3 Areca Palm Leaf Container'!D8</f>
        <v>Areca palm leaf container</v>
      </c>
      <c r="D3" s="245" t="str">
        <f>'S3 Areca Palm Leaf Container'!F8</f>
        <v>Paper container with polyethylene lining</v>
      </c>
      <c r="E3" s="215" t="str">
        <f>'S3 Areca Palm Leaf Container'!H8</f>
        <v>Polypropylene container</v>
      </c>
    </row>
    <row r="4" spans="2:42" x14ac:dyDescent="0.2">
      <c r="B4" s="12" t="str">
        <f>'S3 Areca Palm Leaf Container'!C10</f>
        <v>Size of container</v>
      </c>
      <c r="C4" s="171" t="str">
        <f>'S3 Areca Palm Leaf Container'!D10</f>
        <v>1500 ml</v>
      </c>
      <c r="D4" s="2" t="str">
        <f>'S3 Areca Palm Leaf Container'!F10</f>
        <v>1500 ml</v>
      </c>
      <c r="E4" s="208" t="str">
        <f>'S3 Areca Palm Leaf Container'!H10</f>
        <v>1500 ml</v>
      </c>
    </row>
    <row r="5" spans="2:42" ht="36" customHeight="1" thickBot="1" x14ac:dyDescent="0.25">
      <c r="B5" s="44" t="str">
        <f>'S3 Areca Palm Leaf Container'!C12</f>
        <v>Power rating of heat pressing process (kilowatts)</v>
      </c>
      <c r="C5" s="209">
        <f>'S3 Areca Palm Leaf Container'!D12</f>
        <v>6</v>
      </c>
      <c r="D5" s="187" t="str">
        <f>'S3 Areca Palm Leaf Container'!F12</f>
        <v>Not applicable</v>
      </c>
      <c r="E5" s="188" t="str">
        <f>'S3 Areca Palm Leaf Container'!H12</f>
        <v>Not applicable</v>
      </c>
    </row>
    <row r="7" spans="2:42" s="61" customFormat="1" x14ac:dyDescent="0.2">
      <c r="B7" s="58" t="s">
        <v>122</v>
      </c>
    </row>
    <row r="9" spans="2:42" s="10" customFormat="1" ht="82" customHeight="1" x14ac:dyDescent="0.2">
      <c r="B9" s="116" t="s">
        <v>65</v>
      </c>
      <c r="C9" s="182" t="str">
        <f t="shared" ref="C9:J9" si="0">$C$3</f>
        <v>Areca palm leaf container</v>
      </c>
      <c r="D9" s="42" t="str">
        <f t="shared" si="0"/>
        <v>Areca palm leaf container</v>
      </c>
      <c r="E9" s="42" t="str">
        <f t="shared" si="0"/>
        <v>Areca palm leaf container</v>
      </c>
      <c r="F9" s="42" t="str">
        <f t="shared" si="0"/>
        <v>Areca palm leaf container</v>
      </c>
      <c r="G9" s="182" t="str">
        <f t="shared" si="0"/>
        <v>Areca palm leaf container</v>
      </c>
      <c r="H9" s="42" t="str">
        <f t="shared" si="0"/>
        <v>Areca palm leaf container</v>
      </c>
      <c r="I9" s="42" t="str">
        <f t="shared" si="0"/>
        <v>Areca palm leaf container</v>
      </c>
      <c r="J9" s="175" t="str">
        <f t="shared" si="0"/>
        <v>Areca palm leaf container</v>
      </c>
      <c r="L9" s="116" t="s">
        <v>65</v>
      </c>
      <c r="M9" s="182" t="str">
        <f t="shared" ref="M9:N9" si="1">$D$3</f>
        <v>Paper container with polyethylene lining</v>
      </c>
      <c r="N9" s="175" t="str">
        <f t="shared" si="1"/>
        <v>Paper container with polyethylene lining</v>
      </c>
      <c r="P9" s="116" t="s">
        <v>65</v>
      </c>
      <c r="Q9" s="182" t="str">
        <f t="shared" ref="Q9:R9" si="2">$E$3</f>
        <v>Polypropylene container</v>
      </c>
      <c r="R9" s="175" t="str">
        <f t="shared" si="2"/>
        <v>Polypropylene container</v>
      </c>
      <c r="W9" s="224"/>
      <c r="AE9" s="65"/>
      <c r="AF9" s="65"/>
      <c r="AG9" s="65"/>
      <c r="AH9" s="65"/>
      <c r="AI9" s="65"/>
      <c r="AJ9" s="65"/>
      <c r="AK9" s="65"/>
      <c r="AL9" s="65"/>
      <c r="AM9" s="65"/>
      <c r="AN9" s="65"/>
      <c r="AO9" s="65"/>
      <c r="AP9" s="67"/>
    </row>
    <row r="10" spans="2:42" x14ac:dyDescent="0.2">
      <c r="B10" s="104" t="s">
        <v>56</v>
      </c>
      <c r="C10" s="171" t="s">
        <v>58</v>
      </c>
      <c r="D10" s="2" t="s">
        <v>58</v>
      </c>
      <c r="E10" s="2" t="s">
        <v>58</v>
      </c>
      <c r="F10" s="2" t="s">
        <v>58</v>
      </c>
      <c r="G10" s="171" t="s">
        <v>124</v>
      </c>
      <c r="H10" s="2" t="s">
        <v>124</v>
      </c>
      <c r="I10" s="2" t="s">
        <v>124</v>
      </c>
      <c r="J10" s="172" t="s">
        <v>124</v>
      </c>
      <c r="L10" s="104" t="s">
        <v>56</v>
      </c>
      <c r="M10" s="171" t="s">
        <v>58</v>
      </c>
      <c r="N10" s="172" t="s">
        <v>124</v>
      </c>
      <c r="P10" s="104" t="s">
        <v>56</v>
      </c>
      <c r="Q10" s="171" t="s">
        <v>58</v>
      </c>
      <c r="R10" s="172" t="s">
        <v>124</v>
      </c>
      <c r="AP10" s="75"/>
    </row>
    <row r="11" spans="2:42" x14ac:dyDescent="0.2">
      <c r="B11" s="105" t="s">
        <v>66</v>
      </c>
      <c r="C11" s="173">
        <v>5</v>
      </c>
      <c r="D11" s="57">
        <v>6</v>
      </c>
      <c r="E11" s="57">
        <v>7</v>
      </c>
      <c r="F11" s="57">
        <v>8</v>
      </c>
      <c r="G11" s="173">
        <v>5</v>
      </c>
      <c r="H11" s="57">
        <v>6</v>
      </c>
      <c r="I11" s="57">
        <v>7</v>
      </c>
      <c r="J11" s="174">
        <v>8</v>
      </c>
      <c r="L11" s="105" t="s">
        <v>66</v>
      </c>
      <c r="M11" s="173" t="s">
        <v>63</v>
      </c>
      <c r="N11" s="174" t="s">
        <v>63</v>
      </c>
      <c r="P11" s="105" t="s">
        <v>66</v>
      </c>
      <c r="Q11" s="173" t="s">
        <v>63</v>
      </c>
      <c r="R11" s="174" t="s">
        <v>63</v>
      </c>
      <c r="AP11" s="75"/>
    </row>
    <row r="12" spans="2:42" x14ac:dyDescent="0.2">
      <c r="B12" s="87" t="s">
        <v>33</v>
      </c>
      <c r="C12" s="246">
        <v>0.1507716027081645</v>
      </c>
      <c r="D12" s="193">
        <v>0.16746132493038673</v>
      </c>
      <c r="E12" s="193">
        <v>0.18415104715260897</v>
      </c>
      <c r="F12" s="193">
        <v>0.2008407693748312</v>
      </c>
      <c r="G12" s="246">
        <v>0.20410149685688481</v>
      </c>
      <c r="H12" s="193">
        <v>0.22746710796799594</v>
      </c>
      <c r="I12" s="193">
        <v>0.25083271907910704</v>
      </c>
      <c r="J12" s="247">
        <v>0.27419833019021822</v>
      </c>
      <c r="L12" s="87" t="s">
        <v>33</v>
      </c>
      <c r="M12" s="171">
        <v>0.15587224860347121</v>
      </c>
      <c r="N12" s="172">
        <v>0.2040622603806545</v>
      </c>
      <c r="P12" s="87" t="s">
        <v>33</v>
      </c>
      <c r="Q12" s="171">
        <v>0.19809612440723456</v>
      </c>
      <c r="R12" s="172">
        <v>0.27521879330508608</v>
      </c>
      <c r="AE12" s="7"/>
      <c r="AF12" s="7"/>
      <c r="AG12" s="7"/>
      <c r="AH12" s="7"/>
      <c r="AI12" s="7"/>
      <c r="AJ12" s="7"/>
      <c r="AK12" s="7"/>
      <c r="AL12" s="7"/>
      <c r="AM12" s="7"/>
      <c r="AN12" s="7"/>
      <c r="AO12" s="7"/>
      <c r="AP12" s="72"/>
    </row>
    <row r="13" spans="2:42" x14ac:dyDescent="0.2">
      <c r="B13" s="87" t="s">
        <v>60</v>
      </c>
      <c r="C13" s="246">
        <v>2.1664805447757964</v>
      </c>
      <c r="D13" s="193">
        <v>2.4625916558869076</v>
      </c>
      <c r="E13" s="193">
        <v>2.7587027669980193</v>
      </c>
      <c r="F13" s="193">
        <v>3.054813878109131</v>
      </c>
      <c r="G13" s="246">
        <v>2.932469465311399</v>
      </c>
      <c r="H13" s="193">
        <v>3.3470250208669547</v>
      </c>
      <c r="I13" s="193">
        <v>3.761580576422511</v>
      </c>
      <c r="J13" s="247">
        <v>4.1761361319780654</v>
      </c>
      <c r="L13" s="87" t="s">
        <v>60</v>
      </c>
      <c r="M13" s="171">
        <v>5.2587369915133708</v>
      </c>
      <c r="N13" s="172">
        <v>7.1141605989591294</v>
      </c>
      <c r="P13" s="87" t="s">
        <v>60</v>
      </c>
      <c r="Q13" s="171">
        <v>7.618291084702987</v>
      </c>
      <c r="R13" s="172">
        <v>10.640547192964229</v>
      </c>
      <c r="AP13" s="75"/>
    </row>
    <row r="14" spans="2:42" x14ac:dyDescent="0.2">
      <c r="B14" s="88" t="s">
        <v>61</v>
      </c>
      <c r="C14" s="248">
        <v>4.3730077582341951E-4</v>
      </c>
      <c r="D14" s="194">
        <v>4.9450910915675305E-4</v>
      </c>
      <c r="E14" s="194">
        <v>5.5171744249008642E-4</v>
      </c>
      <c r="F14" s="194">
        <v>6.089257758234199E-4</v>
      </c>
      <c r="G14" s="248">
        <v>6.0675282777460581E-4</v>
      </c>
      <c r="H14" s="194">
        <v>6.8684449444127247E-4</v>
      </c>
      <c r="I14" s="194">
        <v>7.6693616110793924E-4</v>
      </c>
      <c r="J14" s="249">
        <v>8.4702782777460578E-4</v>
      </c>
      <c r="L14" s="88" t="s">
        <v>61</v>
      </c>
      <c r="M14" s="173">
        <v>7.0141377939700398E-4</v>
      </c>
      <c r="N14" s="174">
        <v>9.3820899024650182E-4</v>
      </c>
      <c r="P14" s="88" t="s">
        <v>61</v>
      </c>
      <c r="Q14" s="173">
        <v>5.1950612432858799E-4</v>
      </c>
      <c r="R14" s="174">
        <v>7.2656671701935697E-4</v>
      </c>
      <c r="AE14" s="5"/>
      <c r="AF14" s="5"/>
      <c r="AG14" s="5"/>
      <c r="AH14" s="5"/>
      <c r="AI14" s="5"/>
      <c r="AJ14" s="5"/>
      <c r="AK14" s="5"/>
      <c r="AL14" s="5"/>
      <c r="AM14" s="5"/>
      <c r="AN14" s="5"/>
      <c r="AO14" s="5"/>
      <c r="AP14" s="74"/>
    </row>
    <row r="16" spans="2:42" x14ac:dyDescent="0.2">
      <c r="B16" s="4" t="s">
        <v>115</v>
      </c>
    </row>
    <row r="17" spans="2:42" ht="34" x14ac:dyDescent="0.2">
      <c r="B17" s="117" t="s">
        <v>65</v>
      </c>
      <c r="C17" s="169">
        <f t="shared" ref="C17:J19" si="3">IF(C9=$C3,1,0)</f>
        <v>1</v>
      </c>
      <c r="D17" s="55">
        <f t="shared" si="3"/>
        <v>1</v>
      </c>
      <c r="E17" s="55">
        <f t="shared" si="3"/>
        <v>1</v>
      </c>
      <c r="F17" s="55">
        <f t="shared" si="3"/>
        <v>1</v>
      </c>
      <c r="G17" s="169">
        <f t="shared" si="3"/>
        <v>1</v>
      </c>
      <c r="H17" s="55">
        <f t="shared" si="3"/>
        <v>1</v>
      </c>
      <c r="I17" s="55">
        <f t="shared" si="3"/>
        <v>1</v>
      </c>
      <c r="J17" s="170">
        <f t="shared" si="3"/>
        <v>1</v>
      </c>
      <c r="L17" s="117" t="s">
        <v>65</v>
      </c>
      <c r="M17" s="169">
        <f t="shared" ref="M17:N19" si="4">IF(M9=$D3,1,0)</f>
        <v>1</v>
      </c>
      <c r="N17" s="170">
        <f t="shared" si="4"/>
        <v>1</v>
      </c>
      <c r="P17" s="117" t="s">
        <v>65</v>
      </c>
      <c r="Q17" s="169">
        <f t="shared" ref="Q17:R19" si="5">IF(Q9=$E3,1,0)</f>
        <v>1</v>
      </c>
      <c r="R17" s="170">
        <f t="shared" si="5"/>
        <v>1</v>
      </c>
      <c r="AE17" s="7"/>
      <c r="AF17" s="7"/>
      <c r="AG17" s="7"/>
      <c r="AH17" s="7"/>
      <c r="AI17" s="7"/>
      <c r="AJ17" s="7"/>
      <c r="AK17" s="7"/>
      <c r="AL17" s="7"/>
      <c r="AM17" s="7"/>
      <c r="AN17" s="7"/>
      <c r="AO17" s="7"/>
      <c r="AP17" s="72"/>
    </row>
    <row r="18" spans="2:42" x14ac:dyDescent="0.2">
      <c r="B18" s="118" t="s">
        <v>56</v>
      </c>
      <c r="C18" s="171">
        <f t="shared" si="3"/>
        <v>0</v>
      </c>
      <c r="D18" s="2">
        <f t="shared" si="3"/>
        <v>0</v>
      </c>
      <c r="E18" s="2">
        <f t="shared" si="3"/>
        <v>0</v>
      </c>
      <c r="F18" s="2">
        <f t="shared" si="3"/>
        <v>0</v>
      </c>
      <c r="G18" s="171">
        <f t="shared" si="3"/>
        <v>1</v>
      </c>
      <c r="H18" s="2">
        <f t="shared" si="3"/>
        <v>1</v>
      </c>
      <c r="I18" s="2">
        <f t="shared" si="3"/>
        <v>1</v>
      </c>
      <c r="J18" s="172">
        <f t="shared" si="3"/>
        <v>1</v>
      </c>
      <c r="L18" s="118" t="s">
        <v>56</v>
      </c>
      <c r="M18" s="171">
        <f t="shared" si="4"/>
        <v>0</v>
      </c>
      <c r="N18" s="172">
        <f t="shared" si="4"/>
        <v>1</v>
      </c>
      <c r="P18" s="118" t="s">
        <v>56</v>
      </c>
      <c r="Q18" s="171">
        <f t="shared" si="5"/>
        <v>0</v>
      </c>
      <c r="R18" s="172">
        <f t="shared" si="5"/>
        <v>1</v>
      </c>
      <c r="AP18" s="75"/>
    </row>
    <row r="19" spans="2:42" x14ac:dyDescent="0.2">
      <c r="B19" s="107" t="s">
        <v>66</v>
      </c>
      <c r="C19" s="173">
        <f t="shared" si="3"/>
        <v>0</v>
      </c>
      <c r="D19" s="57">
        <f t="shared" si="3"/>
        <v>1</v>
      </c>
      <c r="E19" s="57">
        <f t="shared" si="3"/>
        <v>0</v>
      </c>
      <c r="F19" s="57">
        <f t="shared" si="3"/>
        <v>0</v>
      </c>
      <c r="G19" s="173">
        <f t="shared" si="3"/>
        <v>0</v>
      </c>
      <c r="H19" s="57">
        <f t="shared" si="3"/>
        <v>1</v>
      </c>
      <c r="I19" s="57">
        <f t="shared" si="3"/>
        <v>0</v>
      </c>
      <c r="J19" s="174">
        <f t="shared" si="3"/>
        <v>0</v>
      </c>
      <c r="L19" s="107" t="s">
        <v>66</v>
      </c>
      <c r="M19" s="173">
        <f t="shared" si="4"/>
        <v>1</v>
      </c>
      <c r="N19" s="174">
        <f t="shared" si="4"/>
        <v>1</v>
      </c>
      <c r="P19" s="118" t="s">
        <v>66</v>
      </c>
      <c r="Q19" s="173">
        <f t="shared" si="5"/>
        <v>1</v>
      </c>
      <c r="R19" s="174">
        <f t="shared" si="5"/>
        <v>1</v>
      </c>
      <c r="AP19" s="75"/>
    </row>
    <row r="20" spans="2:42" x14ac:dyDescent="0.2">
      <c r="B20" s="87" t="s">
        <v>33</v>
      </c>
      <c r="C20" s="171">
        <f t="shared" ref="C20:J22" si="6">IF(SUM(C$17:C$19)=3,C12,0)</f>
        <v>0</v>
      </c>
      <c r="D20" s="2">
        <f t="shared" si="6"/>
        <v>0</v>
      </c>
      <c r="E20" s="2">
        <f t="shared" si="6"/>
        <v>0</v>
      </c>
      <c r="F20" s="2">
        <f t="shared" si="6"/>
        <v>0</v>
      </c>
      <c r="G20" s="171">
        <f t="shared" si="6"/>
        <v>0</v>
      </c>
      <c r="H20" s="2">
        <f t="shared" si="6"/>
        <v>0.22746710796799594</v>
      </c>
      <c r="I20" s="2">
        <f t="shared" si="6"/>
        <v>0</v>
      </c>
      <c r="J20" s="172">
        <f t="shared" si="6"/>
        <v>0</v>
      </c>
      <c r="L20" s="87" t="s">
        <v>33</v>
      </c>
      <c r="M20" s="171">
        <f t="shared" ref="M20:N22" si="7">IF(SUM(M$17:M$19)=3,M12,0)</f>
        <v>0</v>
      </c>
      <c r="N20" s="216">
        <f t="shared" si="7"/>
        <v>0.2040622603806545</v>
      </c>
      <c r="P20" s="87" t="s">
        <v>33</v>
      </c>
      <c r="Q20" s="171">
        <f t="shared" ref="Q20:R22" si="8">IF(SUM(Q$17:Q$19)=3,Q12,0)</f>
        <v>0</v>
      </c>
      <c r="R20" s="216">
        <f t="shared" si="8"/>
        <v>0.27521879330508608</v>
      </c>
    </row>
    <row r="21" spans="2:42" x14ac:dyDescent="0.2">
      <c r="B21" s="87" t="s">
        <v>60</v>
      </c>
      <c r="C21" s="171">
        <f t="shared" si="6"/>
        <v>0</v>
      </c>
      <c r="D21" s="2">
        <f t="shared" si="6"/>
        <v>0</v>
      </c>
      <c r="E21" s="2">
        <f t="shared" si="6"/>
        <v>0</v>
      </c>
      <c r="F21" s="2">
        <f t="shared" si="6"/>
        <v>0</v>
      </c>
      <c r="G21" s="171">
        <f t="shared" si="6"/>
        <v>0</v>
      </c>
      <c r="H21" s="2">
        <f t="shared" si="6"/>
        <v>3.3470250208669547</v>
      </c>
      <c r="I21" s="2">
        <f t="shared" si="6"/>
        <v>0</v>
      </c>
      <c r="J21" s="172">
        <f t="shared" si="6"/>
        <v>0</v>
      </c>
      <c r="L21" s="87" t="s">
        <v>60</v>
      </c>
      <c r="M21" s="171">
        <f t="shared" si="7"/>
        <v>0</v>
      </c>
      <c r="N21" s="216">
        <f t="shared" si="7"/>
        <v>7.1141605989591294</v>
      </c>
      <c r="P21" s="87" t="s">
        <v>60</v>
      </c>
      <c r="Q21" s="171">
        <f t="shared" si="8"/>
        <v>0</v>
      </c>
      <c r="R21" s="216">
        <f t="shared" si="8"/>
        <v>10.640547192964229</v>
      </c>
    </row>
    <row r="22" spans="2:42" x14ac:dyDescent="0.2">
      <c r="B22" s="88" t="s">
        <v>61</v>
      </c>
      <c r="C22" s="173">
        <f t="shared" si="6"/>
        <v>0</v>
      </c>
      <c r="D22" s="57">
        <f t="shared" si="6"/>
        <v>0</v>
      </c>
      <c r="E22" s="57">
        <f t="shared" si="6"/>
        <v>0</v>
      </c>
      <c r="F22" s="57">
        <f t="shared" si="6"/>
        <v>0</v>
      </c>
      <c r="G22" s="173">
        <f t="shared" si="6"/>
        <v>0</v>
      </c>
      <c r="H22" s="57">
        <f t="shared" si="6"/>
        <v>6.8684449444127247E-4</v>
      </c>
      <c r="I22" s="57">
        <f t="shared" si="6"/>
        <v>0</v>
      </c>
      <c r="J22" s="174">
        <f t="shared" si="6"/>
        <v>0</v>
      </c>
      <c r="L22" s="88" t="s">
        <v>61</v>
      </c>
      <c r="M22" s="173">
        <f t="shared" si="7"/>
        <v>0</v>
      </c>
      <c r="N22" s="217">
        <f t="shared" si="7"/>
        <v>9.3820899024650182E-4</v>
      </c>
      <c r="P22" s="88" t="s">
        <v>61</v>
      </c>
      <c r="Q22" s="173">
        <f t="shared" si="8"/>
        <v>0</v>
      </c>
      <c r="R22" s="217">
        <f t="shared" si="8"/>
        <v>7.2656671701935697E-4</v>
      </c>
    </row>
    <row r="24" spans="2:42" s="61" customFormat="1" x14ac:dyDescent="0.2">
      <c r="B24" s="58" t="s">
        <v>116</v>
      </c>
    </row>
    <row r="26" spans="2:42" ht="85" x14ac:dyDescent="0.2">
      <c r="B26" s="98"/>
      <c r="C26" s="42" t="str">
        <f>C3</f>
        <v>Areca palm leaf container</v>
      </c>
      <c r="D26" s="42" t="str">
        <f>D3</f>
        <v>Paper container with polyethylene lining</v>
      </c>
      <c r="E26" s="175" t="str">
        <f>E3</f>
        <v>Polypropylene container</v>
      </c>
    </row>
    <row r="27" spans="2:42" x14ac:dyDescent="0.2">
      <c r="B27" s="68" t="s">
        <v>33</v>
      </c>
      <c r="C27" s="169">
        <f>SUM(C20:J20)</f>
        <v>0.22746710796799594</v>
      </c>
      <c r="D27" s="55">
        <f>SUM(M20:N20)</f>
        <v>0.2040622603806545</v>
      </c>
      <c r="E27" s="170">
        <f>SUM(Q20:R20)</f>
        <v>0.27521879330508608</v>
      </c>
    </row>
    <row r="28" spans="2:42" x14ac:dyDescent="0.2">
      <c r="B28" s="68" t="s">
        <v>60</v>
      </c>
      <c r="C28" s="171">
        <f t="shared" ref="C28:C29" si="9">SUM(C21:J21)</f>
        <v>3.3470250208669547</v>
      </c>
      <c r="D28" s="2">
        <f t="shared" ref="D28:D29" si="10">SUM(M21:N21)</f>
        <v>7.1141605989591294</v>
      </c>
      <c r="E28" s="172">
        <f t="shared" ref="E28:E29" si="11">SUM(Q21:R21)</f>
        <v>10.640547192964229</v>
      </c>
    </row>
    <row r="29" spans="2:42" x14ac:dyDescent="0.2">
      <c r="B29" s="69" t="s">
        <v>61</v>
      </c>
      <c r="C29" s="173">
        <f t="shared" si="9"/>
        <v>6.8684449444127247E-4</v>
      </c>
      <c r="D29" s="57">
        <f t="shared" si="10"/>
        <v>9.3820899024650182E-4</v>
      </c>
      <c r="E29" s="174">
        <f t="shared" si="11"/>
        <v>7.2656671701935697E-4</v>
      </c>
    </row>
    <row r="31" spans="2:42" s="10" customFormat="1" ht="85" x14ac:dyDescent="0.2">
      <c r="B31" s="119"/>
      <c r="C31" s="182" t="str">
        <f>C3</f>
        <v>Areca palm leaf container</v>
      </c>
      <c r="D31" s="42" t="str">
        <f>D3</f>
        <v>Paper container with polyethylene lining</v>
      </c>
      <c r="E31" s="175" t="str">
        <f>E3</f>
        <v>Polypropylene container</v>
      </c>
      <c r="G31" s="91"/>
      <c r="H31" s="182" t="str">
        <f>C3</f>
        <v>Areca palm leaf container</v>
      </c>
      <c r="I31" s="42" t="str">
        <f>D3</f>
        <v>Paper container with polyethylene lining</v>
      </c>
      <c r="J31" s="175" t="str">
        <f>E3</f>
        <v>Polypropylene container</v>
      </c>
      <c r="L31" s="91"/>
      <c r="M31" s="42" t="str">
        <f>C3</f>
        <v>Areca palm leaf container</v>
      </c>
      <c r="N31" s="42" t="str">
        <f>D3</f>
        <v>Paper container with polyethylene lining</v>
      </c>
      <c r="O31" s="175" t="str">
        <f>E3</f>
        <v>Polypropylene container</v>
      </c>
    </row>
    <row r="32" spans="2:42" x14ac:dyDescent="0.2">
      <c r="B32" s="88" t="s">
        <v>33</v>
      </c>
      <c r="C32" s="250">
        <f>C27</f>
        <v>0.22746710796799594</v>
      </c>
      <c r="D32" s="243">
        <f t="shared" ref="D32:E32" si="12">D27</f>
        <v>0.2040622603806545</v>
      </c>
      <c r="E32" s="244">
        <f t="shared" si="12"/>
        <v>0.27521879330508608</v>
      </c>
      <c r="G32" s="69" t="s">
        <v>60</v>
      </c>
      <c r="H32" s="251">
        <f>C28</f>
        <v>3.3470250208669547</v>
      </c>
      <c r="I32" s="252">
        <f t="shared" ref="I32:J32" si="13">D28</f>
        <v>7.1141605989591294</v>
      </c>
      <c r="J32" s="253">
        <f t="shared" si="13"/>
        <v>10.640547192964229</v>
      </c>
      <c r="L32" s="69" t="s">
        <v>110</v>
      </c>
      <c r="M32" s="57">
        <f>C29*1000</f>
        <v>0.68684449444127249</v>
      </c>
      <c r="N32" s="57">
        <f t="shared" ref="N32:O32" si="14">D29*1000</f>
        <v>0.93820899024650184</v>
      </c>
      <c r="O32" s="174">
        <f t="shared" si="14"/>
        <v>0.72656671701935693</v>
      </c>
    </row>
    <row r="34" spans="2:2" s="58" customFormat="1" x14ac:dyDescent="0.2">
      <c r="B34" s="58" t="s">
        <v>118</v>
      </c>
    </row>
  </sheetData>
  <sheetProtection algorithmName="SHA-512" hashValue="6K9EuAQ8AY7VqzVuuLyVDwLv4E7Q2JnCIyagEaW+id91lC2y+hUV3+h6/bLe3rmENZiBeKlelaebK3PCZPMUtw==" saltValue="+DL4hGSMgUuQdmSOB64Bjw==" spinCount="100000" sheet="1" objects="1" scenarios="1" selectLockedCells="1" selectUnlockedCells="1"/>
  <phoneticPr fontId="16" type="noConversion"/>
  <pageMargins left="0.7" right="0.7" top="0.75" bottom="0.75" header="0.3" footer="0.3"/>
  <pageSetup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Introduction</vt:lpstr>
      <vt:lpstr>S1 Reusable Container</vt:lpstr>
      <vt:lpstr>S2 Refill Machine</vt:lpstr>
      <vt:lpstr>S3 Areca Palm Leaf Container</vt:lpstr>
      <vt:lpstr>S4 Coconut Palm Leaf Straw</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Piya Kerdlap</dc:creator>
  <cp:lastModifiedBy>Piya Kerdlap</cp:lastModifiedBy>
  <dcterms:created xsi:type="dcterms:W3CDTF">2022-08-07T12:02:40Z</dcterms:created>
  <dcterms:modified xsi:type="dcterms:W3CDTF">2023-06-29T16:03:16Z</dcterms:modified>
</cp:coreProperties>
</file>